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servidor-eng-pc\E\0- ARQUIVOS COMPARTILHADOS\- ENGENHARIA\1º LICITAÇÃO\UBS\- MODELOS\CONVENIO\DEZ2022 - PRINCESA DO XINGU\01_ORÇAM_COMPLETO\"/>
    </mc:Choice>
  </mc:AlternateContent>
  <xr:revisionPtr revIDLastSave="0" documentId="13_ncr:1_{1D5413A0-3955-4F7C-9541-365E05E18A50}" xr6:coauthVersionLast="47" xr6:coauthVersionMax="47" xr10:uidLastSave="{00000000-0000-0000-0000-000000000000}"/>
  <bookViews>
    <workbookView xWindow="-24120" yWindow="-120" windowWidth="24240" windowHeight="13740" activeTab="1" xr2:uid="{47AC5E5A-3F9C-4768-A131-1E49CF1DBBBC}"/>
  </bookViews>
  <sheets>
    <sheet name="RESUMO" sheetId="1" r:id="rId1"/>
    <sheet name="UBS_PRINCESA" sheetId="2" r:id="rId2"/>
    <sheet name="CRONOGRAMA" sheetId="3" r:id="rId3"/>
  </sheets>
  <definedNames>
    <definedName name="_xlnm._FilterDatabase" localSheetId="0" hidden="1">RESUMO!#REF!</definedName>
    <definedName name="_xlnm._FilterDatabase" localSheetId="1" hidden="1">UBS_PRINCESA!#REF!</definedName>
    <definedName name="_xlnm.Print_Area" localSheetId="2">CRONOGRAMA!$A$4:$G$41</definedName>
    <definedName name="_xlnm.Print_Area" localSheetId="0">RESUMO!$A$1:$I$23</definedName>
    <definedName name="_xlnm.Print_Area" localSheetId="1">UBS_PRINCESA!$A$1:$N$86</definedName>
    <definedName name="_xlnm.Print_Titles" localSheetId="1">UBS_PRINCESA!$4:$6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3" l="1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8" i="3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5" i="1"/>
  <c r="B6" i="1"/>
  <c r="B7" i="1"/>
  <c r="B12" i="3" s="1"/>
  <c r="B8" i="1"/>
  <c r="B14" i="3" s="1"/>
  <c r="B9" i="1"/>
  <c r="B16" i="3" s="1"/>
  <c r="B10" i="1"/>
  <c r="B18" i="3" s="1"/>
  <c r="B11" i="1"/>
  <c r="B20" i="3" s="1"/>
  <c r="B12" i="1"/>
  <c r="B22" i="3" s="1"/>
  <c r="B13" i="1"/>
  <c r="B24" i="3" s="1"/>
  <c r="B14" i="1"/>
  <c r="B26" i="3" s="1"/>
  <c r="B15" i="1"/>
  <c r="B28" i="3" s="1"/>
  <c r="B16" i="1"/>
  <c r="B30" i="3" s="1"/>
  <c r="B17" i="1"/>
  <c r="B32" i="3" s="1"/>
  <c r="B18" i="1"/>
  <c r="B34" i="3" s="1"/>
  <c r="B19" i="1"/>
  <c r="B36" i="3" s="1"/>
  <c r="B5" i="1"/>
  <c r="K68" i="2"/>
  <c r="F18" i="1" s="1"/>
  <c r="L68" i="2"/>
  <c r="G18" i="1" s="1"/>
  <c r="K65" i="2"/>
  <c r="F17" i="1" s="1"/>
  <c r="L65" i="2"/>
  <c r="G17" i="1" s="1"/>
  <c r="M68" i="2"/>
  <c r="I34" i="3" s="1"/>
  <c r="D35" i="3" s="1"/>
  <c r="M73" i="2"/>
  <c r="I36" i="3" s="1"/>
  <c r="F37" i="3" s="1"/>
  <c r="G37" i="3" s="1"/>
  <c r="K53" i="2"/>
  <c r="F16" i="1" s="1"/>
  <c r="L53" i="2"/>
  <c r="G16" i="1" s="1"/>
  <c r="K48" i="2"/>
  <c r="F15" i="1" s="1"/>
  <c r="L48" i="2"/>
  <c r="G15" i="1" s="1"/>
  <c r="K43" i="2"/>
  <c r="F14" i="1" s="1"/>
  <c r="L43" i="2"/>
  <c r="G14" i="1" s="1"/>
  <c r="K41" i="2"/>
  <c r="F13" i="1" s="1"/>
  <c r="L41" i="2"/>
  <c r="G13" i="1" s="1"/>
  <c r="K36" i="2"/>
  <c r="F12" i="1" s="1"/>
  <c r="L36" i="2"/>
  <c r="G12" i="1" s="1"/>
  <c r="K34" i="2"/>
  <c r="F11" i="1" s="1"/>
  <c r="L34" i="2"/>
  <c r="G11" i="1" s="1"/>
  <c r="K31" i="2"/>
  <c r="F10" i="1" s="1"/>
  <c r="L31" i="2"/>
  <c r="G10" i="1" s="1"/>
  <c r="K28" i="2"/>
  <c r="F9" i="1" s="1"/>
  <c r="L28" i="2"/>
  <c r="G9" i="1" s="1"/>
  <c r="K23" i="2"/>
  <c r="F8" i="1" s="1"/>
  <c r="L23" i="2"/>
  <c r="G8" i="1" s="1"/>
  <c r="K17" i="2"/>
  <c r="F7" i="1" s="1"/>
  <c r="L17" i="2"/>
  <c r="G7" i="1" s="1"/>
  <c r="K11" i="2"/>
  <c r="F6" i="1" s="1"/>
  <c r="L11" i="2"/>
  <c r="G6" i="1" s="1"/>
  <c r="K7" i="2"/>
  <c r="F5" i="1" s="1"/>
  <c r="L7" i="2"/>
  <c r="G5" i="1" s="1"/>
  <c r="K73" i="2"/>
  <c r="F19" i="1" s="1"/>
  <c r="L73" i="2"/>
  <c r="G19" i="1" s="1"/>
  <c r="M53" i="2"/>
  <c r="H16" i="1" s="1"/>
  <c r="I30" i="3" s="1"/>
  <c r="D31" i="3" s="1"/>
  <c r="M48" i="2"/>
  <c r="H15" i="1" s="1"/>
  <c r="I28" i="3" s="1"/>
  <c r="F29" i="3" s="1"/>
  <c r="M43" i="2"/>
  <c r="H14" i="1" s="1"/>
  <c r="I26" i="3" s="1"/>
  <c r="M41" i="2"/>
  <c r="H13" i="1" s="1"/>
  <c r="I24" i="3" s="1"/>
  <c r="M36" i="2"/>
  <c r="H12" i="1" s="1"/>
  <c r="I22" i="3" s="1"/>
  <c r="D23" i="3" s="1"/>
  <c r="M34" i="2"/>
  <c r="H11" i="1" s="1"/>
  <c r="I20" i="3" s="1"/>
  <c r="D21" i="3" s="1"/>
  <c r="M31" i="2"/>
  <c r="H10" i="1" s="1"/>
  <c r="I18" i="3" s="1"/>
  <c r="F19" i="3" s="1"/>
  <c r="M28" i="2"/>
  <c r="H9" i="1" s="1"/>
  <c r="I16" i="3" s="1"/>
  <c r="M23" i="2"/>
  <c r="H8" i="1" s="1"/>
  <c r="I14" i="3" s="1"/>
  <c r="M17" i="2"/>
  <c r="H7" i="1" s="1"/>
  <c r="I12" i="3" s="1"/>
  <c r="D13" i="3" s="1"/>
  <c r="M11" i="2"/>
  <c r="H6" i="1" s="1"/>
  <c r="I10" i="3" s="1"/>
  <c r="M7" i="2"/>
  <c r="H5" i="1" s="1"/>
  <c r="N78" i="2"/>
  <c r="C1" i="1"/>
  <c r="C2" i="1"/>
  <c r="H19" i="1" l="1"/>
  <c r="H18" i="1"/>
  <c r="F20" i="1"/>
  <c r="G20" i="1"/>
  <c r="I20" i="1"/>
  <c r="E29" i="3"/>
  <c r="F35" i="3"/>
  <c r="E35" i="3"/>
  <c r="L78" i="2"/>
  <c r="K78" i="2"/>
  <c r="E27" i="3"/>
  <c r="F27" i="3"/>
  <c r="E25" i="3"/>
  <c r="F25" i="3"/>
  <c r="D25" i="3"/>
  <c r="F23" i="3"/>
  <c r="E23" i="3"/>
  <c r="E21" i="3"/>
  <c r="D17" i="3"/>
  <c r="E17" i="3"/>
  <c r="E31" i="3"/>
  <c r="F31" i="3"/>
  <c r="E15" i="3"/>
  <c r="D15" i="3"/>
  <c r="I8" i="3"/>
  <c r="E9" i="3" s="1"/>
  <c r="B10" i="3"/>
  <c r="B8" i="3"/>
  <c r="G35" i="3" l="1"/>
  <c r="D9" i="3"/>
  <c r="G23" i="3"/>
  <c r="G29" i="3" l="1"/>
  <c r="G31" i="3"/>
  <c r="G25" i="3"/>
  <c r="G9" i="3"/>
  <c r="G27" i="3" l="1"/>
  <c r="G17" i="3"/>
  <c r="G21" i="3" l="1"/>
  <c r="D19" i="3" l="1"/>
  <c r="E19" i="3"/>
  <c r="E13" i="3" l="1"/>
  <c r="E38" i="3" s="1"/>
  <c r="G19" i="3"/>
  <c r="G13" i="3" l="1"/>
  <c r="G15" i="3" l="1"/>
  <c r="D11" i="3" l="1"/>
  <c r="D38" i="3" s="1"/>
  <c r="G11" i="3" l="1"/>
  <c r="M65" i="2" l="1"/>
  <c r="H17" i="1" s="1"/>
  <c r="M78" i="2" l="1"/>
  <c r="I32" i="3"/>
  <c r="F33" i="3" s="1"/>
  <c r="H20" i="1"/>
  <c r="F38" i="3" l="1"/>
  <c r="G33" i="3"/>
  <c r="G38" i="3" s="1"/>
  <c r="D39" i="3" l="1"/>
  <c r="D40" i="3" s="1"/>
  <c r="E39" i="3"/>
  <c r="G39" i="3"/>
  <c r="F39" i="3"/>
  <c r="E40" i="3" l="1"/>
  <c r="F40" i="3" s="1"/>
</calcChain>
</file>

<file path=xl/sharedStrings.xml><?xml version="1.0" encoding="utf-8"?>
<sst xmlns="http://schemas.openxmlformats.org/spreadsheetml/2006/main" count="364" uniqueCount="227">
  <si>
    <t>OBRA:</t>
  </si>
  <si>
    <t>LOCAL:</t>
  </si>
  <si>
    <t>PLANILHAS:</t>
  </si>
  <si>
    <t>Item</t>
  </si>
  <si>
    <t>Código</t>
  </si>
  <si>
    <t>Banco</t>
  </si>
  <si>
    <t>Descrição</t>
  </si>
  <si>
    <t>Und</t>
  </si>
  <si>
    <t>Quant.</t>
  </si>
  <si>
    <t>Total</t>
  </si>
  <si>
    <t>Peso (%)</t>
  </si>
  <si>
    <t>PLANILHA ORÇAMENTÁRIA RESUMIDA</t>
  </si>
  <si>
    <t>PLANILHA ORÇAMENTÁRIA SINTÉTICA</t>
  </si>
  <si>
    <t>SEDOP</t>
  </si>
  <si>
    <t>m²</t>
  </si>
  <si>
    <t>M. O.</t>
  </si>
  <si>
    <t>MAT.</t>
  </si>
  <si>
    <t>M.O</t>
  </si>
  <si>
    <t>Valor Unit com BDI</t>
  </si>
  <si>
    <t>SINAPI</t>
  </si>
  <si>
    <t/>
  </si>
  <si>
    <t>Total com BDI</t>
  </si>
  <si>
    <t>UN</t>
  </si>
  <si>
    <t>PT</t>
  </si>
  <si>
    <t>ITEM</t>
  </si>
  <si>
    <t>DESCRIÇÃO</t>
  </si>
  <si>
    <t>MESES DE SERVIÇO</t>
  </si>
  <si>
    <t>Percentual(%)</t>
  </si>
  <si>
    <t>Valor (R$)</t>
  </si>
  <si>
    <t>VALOR PAGO POR MÊS (R$/Mês) COM BDI</t>
  </si>
  <si>
    <t>EXECUTADO NO PERIODO(%)</t>
  </si>
  <si>
    <t>TOTAL EXECUTADO ACUMULADO (%)</t>
  </si>
  <si>
    <t>OBRA: PREFEITURA - CONTABILIDADE E LICITAÇÃO</t>
  </si>
  <si>
    <t>PINTURA</t>
  </si>
  <si>
    <t xml:space="preserve"> 88485 </t>
  </si>
  <si>
    <t>APLICAÇÃO DE FUNDO SELADOR ACRÍLICO EM PAREDES, UMA DEMÃO. AF_06/2014</t>
  </si>
  <si>
    <t>m³</t>
  </si>
  <si>
    <t>SERVIÇOS PRELIMINARES</t>
  </si>
  <si>
    <t>Próprio</t>
  </si>
  <si>
    <t>M</t>
  </si>
  <si>
    <t xml:space="preserve"> 180845 </t>
  </si>
  <si>
    <t>Revisão de ponto de esgoto</t>
  </si>
  <si>
    <t>PISOS</t>
  </si>
  <si>
    <t>DEMOLIÇÕES E RETIRADAS</t>
  </si>
  <si>
    <t>COBERTURA</t>
  </si>
  <si>
    <t>ESQUADRIAS</t>
  </si>
  <si>
    <t>INSTALAÇÕES ELÉTRICAS</t>
  </si>
  <si>
    <t xml:space="preserve"> C - 15 </t>
  </si>
  <si>
    <t>ADMINISTRAÇÃO LOCAL DA OBRA</t>
  </si>
  <si>
    <t>MES</t>
  </si>
  <si>
    <t xml:space="preserve"> 020677 </t>
  </si>
  <si>
    <t>Retirada de pintura (c/ escova de aço)</t>
  </si>
  <si>
    <t>FORRO</t>
  </si>
  <si>
    <t xml:space="preserve"> 88497 </t>
  </si>
  <si>
    <t>APLICAÇÃO E LIXAMENTO DE MASSA LÁTEX EM PAREDES, DUAS DEMÃOS. AF_06/2014</t>
  </si>
  <si>
    <t xml:space="preserve"> 103782 </t>
  </si>
  <si>
    <t>LUMINÁRIA TIPO PLAFON CIRCULAR, DE SOBREPOR, COM LED DE 12/13 W - FORNECIMENTO E INSTALAÇÃO. AF_03/2022</t>
  </si>
  <si>
    <t xml:space="preserve"> 97610 </t>
  </si>
  <si>
    <t>LÂMPADA COMPACTA DE LED 10 W, BASE E27 - FORNECIMENTO E INSTALAÇÃO. AF_02/2020</t>
  </si>
  <si>
    <t xml:space="preserve"> 86883 </t>
  </si>
  <si>
    <t>SIFÃO DO TIPO FLEXÍVEL EM PVC 1  X 1.1/2  - FORNECIMENTO E INSTALAÇÃO. AF_01/2020</t>
  </si>
  <si>
    <t xml:space="preserve"> 86915 </t>
  </si>
  <si>
    <t>TORNEIRA CROMADA DE MESA, 1/2 OU 3/4, PARA LAVATÓRIO, PADRÃO MÉDIO - FORNECIMENTO E INSTALAÇÃO. AF_01/2020</t>
  </si>
  <si>
    <t xml:space="preserve"> 89709 </t>
  </si>
  <si>
    <t>RALO SIFONADO, PVC, DN 100 X 40 MM, JUNTA SOLDÁVEL, FORNECIDO E INSTALADO EM RAMAL DE DESCARGA OU EM RAMAL DE ESGOTO SANITÁRIO. AF_08/2022</t>
  </si>
  <si>
    <t xml:space="preserve"> 100849 </t>
  </si>
  <si>
    <t>ASSENTO SANITÁRIO CONVENCIONAL - FORNECIMENTO E INSTALACAO. AF_01/2020</t>
  </si>
  <si>
    <t>COMUNICAÇÃO VISUAL</t>
  </si>
  <si>
    <t>INSTALAÇÕES ESPECIAIS</t>
  </si>
  <si>
    <t>COMPLEMENTAÇÃO DE OBRA</t>
  </si>
  <si>
    <t xml:space="preserve"> 020171 </t>
  </si>
  <si>
    <t>Retirada de entulho c/ equipamento distancia ate 5k</t>
  </si>
  <si>
    <t xml:space="preserve"> 270220 </t>
  </si>
  <si>
    <t>Limpeza geral e entrega da obra</t>
  </si>
  <si>
    <t>TOTAL COM BDI DE 28,82%</t>
  </si>
  <si>
    <t>CRONOGRAMA FÍSICO FINANCEIRO</t>
  </si>
  <si>
    <t>TOTAL</t>
  </si>
  <si>
    <t>PESO (%)</t>
  </si>
  <si>
    <t>VALOR</t>
  </si>
  <si>
    <t>REFORMA E AMPLIAÇÃO DE UNIDADE BÁSICA DE SAÚDE DO BAIRRO PRINCESA DO XINGU, ALTAMIRA-PA</t>
  </si>
  <si>
    <t>CASTELO D'ÁGUA</t>
  </si>
  <si>
    <t>DRENAGEM PLUVIAL</t>
  </si>
  <si>
    <t>VEDAÇÃO</t>
  </si>
  <si>
    <t xml:space="preserve"> 011340 </t>
  </si>
  <si>
    <t>Placa de obra em lona com plotagem de gráfica</t>
  </si>
  <si>
    <t xml:space="preserve"> 010008 </t>
  </si>
  <si>
    <t>Limpeza do terreno</t>
  </si>
  <si>
    <t xml:space="preserve"> 020235 </t>
  </si>
  <si>
    <t>Retirada de piso ceramico, inclusive camada regularizadora</t>
  </si>
  <si>
    <t xml:space="preserve"> 021534 </t>
  </si>
  <si>
    <t>Retirada de forro em PVC, incl. barroteamento</t>
  </si>
  <si>
    <t xml:space="preserve"> C - 18 </t>
  </si>
  <si>
    <t>retirada de cerca de madeira</t>
  </si>
  <si>
    <t>m</t>
  </si>
  <si>
    <t xml:space="preserve"> 021526 </t>
  </si>
  <si>
    <t>Retirada de louça sanitária</t>
  </si>
  <si>
    <t xml:space="preserve"> 030254 </t>
  </si>
  <si>
    <t>Reaterro compactado</t>
  </si>
  <si>
    <t xml:space="preserve"> 050766 </t>
  </si>
  <si>
    <t>Concreto armado fck=25MPA c/ forma mad. branca (incl. lançamento e adensamento)</t>
  </si>
  <si>
    <t xml:space="preserve"> 030010 </t>
  </si>
  <si>
    <t>Escavação manual ate 1.50m de profundidade</t>
  </si>
  <si>
    <t xml:space="preserve"> 040257 </t>
  </si>
  <si>
    <t>Lastro de concreto magro c/ seixo</t>
  </si>
  <si>
    <t xml:space="preserve"> 180461 </t>
  </si>
  <si>
    <t>Reservatório em polietileno de 1.000 L</t>
  </si>
  <si>
    <t xml:space="preserve"> 020024 </t>
  </si>
  <si>
    <t>Retirada de telhas fibrocimento sem aproveitamento</t>
  </si>
  <si>
    <t xml:space="preserve"> 070277 </t>
  </si>
  <si>
    <t>Calha em chapa galvanizada</t>
  </si>
  <si>
    <t xml:space="preserve"> 070049 </t>
  </si>
  <si>
    <t>Cobertura - telha de barro paulista ou planatex</t>
  </si>
  <si>
    <t xml:space="preserve"> 070308 </t>
  </si>
  <si>
    <t>Encaibramento e ripamento</t>
  </si>
  <si>
    <t xml:space="preserve"> 180102 </t>
  </si>
  <si>
    <t>Tubo em PVC - 100mm (LS)</t>
  </si>
  <si>
    <t xml:space="preserve"> 180474 </t>
  </si>
  <si>
    <t>Joelho/Cotovelo 90º RC em PVC - JS - 100mm-LS</t>
  </si>
  <si>
    <t xml:space="preserve"> C - 19 </t>
  </si>
  <si>
    <t>Muro em alvenaria - 2m - chapiscado</t>
  </si>
  <si>
    <t xml:space="preserve"> 45220 </t>
  </si>
  <si>
    <t>PINTURA À CAL (3 DEMÃOS)</t>
  </si>
  <si>
    <t xml:space="preserve"> 091379 </t>
  </si>
  <si>
    <t>Porta em vidro temperado c/ ferragens -(sem mola)</t>
  </si>
  <si>
    <t xml:space="preserve"> 130112 </t>
  </si>
  <si>
    <t>Concreto simples c/ seixo e=5cm traço 1:2:3</t>
  </si>
  <si>
    <t xml:space="preserve"> 130110 </t>
  </si>
  <si>
    <t>Camada regularizadora no traço 1:4</t>
  </si>
  <si>
    <t xml:space="preserve"> 110644 </t>
  </si>
  <si>
    <t>Revestimento Cerâmico Padrão Médio</t>
  </si>
  <si>
    <t xml:space="preserve"> 120164 </t>
  </si>
  <si>
    <t>Rodape ceramico h=8cm</t>
  </si>
  <si>
    <t xml:space="preserve"> 141336 </t>
  </si>
  <si>
    <t>Forro em lambri de PVC</t>
  </si>
  <si>
    <t xml:space="preserve"> 150741 </t>
  </si>
  <si>
    <t>Acrilica (sobre pintura antiga)</t>
  </si>
  <si>
    <t xml:space="preserve"> 150302 </t>
  </si>
  <si>
    <t>Esmalte s/ ferro (superf. lisa)</t>
  </si>
  <si>
    <t xml:space="preserve"> 92009 </t>
  </si>
  <si>
    <t>TOMADA BAIXA DE EMBUTIR (2 MÓDULOS), 2P+T 20 A, INCLUINDO SUPORTE E PLACA - FORNECIMENTO E INSTALAÇÃO. AF_12/2015</t>
  </si>
  <si>
    <t xml:space="preserve"> 171491 </t>
  </si>
  <si>
    <t>Revisão de ponto de luz</t>
  </si>
  <si>
    <t xml:space="preserve"> 190609 </t>
  </si>
  <si>
    <t>Bacia sifonada c/cx. descarga acoplada c/ assento</t>
  </si>
  <si>
    <t xml:space="preserve"> 94799 </t>
  </si>
  <si>
    <t>TORNEIRA DE BOIA PARA CAIXA D'ÁGUA, ROSCÁVEL, 1 1/2" - FORNECIMENTO E INSTALAÇÃO. AF_08/2021</t>
  </si>
  <si>
    <t xml:space="preserve"> 86942 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</si>
  <si>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</si>
  <si>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 xml:space="preserve"> 180214 </t>
  </si>
  <si>
    <t>Ponto de esgoto (incl. tubos, conexoes,cx. e ralos)</t>
  </si>
  <si>
    <t xml:space="preserve"> 180299 </t>
  </si>
  <si>
    <t>Ponto de agua (incl. tubos e conexoes)</t>
  </si>
  <si>
    <t xml:space="preserve"> 190797 </t>
  </si>
  <si>
    <t>Porta papel higiênico - Polipropileno</t>
  </si>
  <si>
    <t xml:space="preserve"> 84121 </t>
  </si>
  <si>
    <t>PLACA IDENTIFICACAO ACRILICO 25X8CM BORDA POLIDA - FORNECIMENTO E COLOCACAO</t>
  </si>
  <si>
    <t xml:space="preserve"> 14.1 </t>
  </si>
  <si>
    <t xml:space="preserve"> 241470 </t>
  </si>
  <si>
    <t>Guarda-corpo em tubo de aço galvanizado 1 1/2"</t>
  </si>
  <si>
    <t xml:space="preserve"> 231084 </t>
  </si>
  <si>
    <t>Ponto de dreno p/ split (10m)</t>
  </si>
  <si>
    <t xml:space="preserve"> 231085 </t>
  </si>
  <si>
    <t>Ponto de gás p/ split até 30.000 BTU's (10m)</t>
  </si>
  <si>
    <t xml:space="preserve"> 170081 </t>
  </si>
  <si>
    <t>Ponto de luz / força (c/tubul., cx. e fiaçao) ate 200W</t>
  </si>
  <si>
    <t xml:space="preserve"> C - 17 </t>
  </si>
  <si>
    <t>mobilização e desmobilização de equipamentos</t>
  </si>
  <si>
    <t>un</t>
  </si>
  <si>
    <t>Agrovila Princesa do Xingu S/N CEP: 68371970 - Zona Rural - Altamira - PA</t>
  </si>
  <si>
    <t>SINAPI - 10/2022 - Pará, AGETOP - 11/2022 - Goiás, SEDOP - 09/2022 - Pará</t>
  </si>
  <si>
    <t>Valor Unit</t>
  </si>
  <si>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</si>
  <si>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</si>
  <si>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</si>
  <si>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</si>
  <si>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</si>
  <si>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</si>
  <si>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</si>
  <si>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</si>
  <si>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</si>
  <si>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</si>
  <si>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</si>
  <si>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</si>
  <si>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</si>
  <si>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4.1</t>
  </si>
  <si>
    <t xml:space="preserve"> 4.2</t>
  </si>
  <si>
    <t xml:space="preserve"> 4.3</t>
  </si>
  <si>
    <t xml:space="preserve"> 4.4</t>
  </si>
  <si>
    <t xml:space="preserve"> 5.1</t>
  </si>
  <si>
    <t xml:space="preserve"> 5.2</t>
  </si>
  <si>
    <t xml:space="preserve"> 6.1</t>
  </si>
  <si>
    <t xml:space="preserve"> 6.2</t>
  </si>
  <si>
    <t xml:space="preserve"> 7.1</t>
  </si>
  <si>
    <t xml:space="preserve"> 8.1</t>
  </si>
  <si>
    <t xml:space="preserve"> 8.2</t>
  </si>
  <si>
    <t xml:space="preserve"> 8.3</t>
  </si>
  <si>
    <t xml:space="preserve"> 8.4</t>
  </si>
  <si>
    <t xml:space="preserve"> 9.1</t>
  </si>
  <si>
    <t xml:space="preserve"> 10.1</t>
  </si>
  <si>
    <t xml:space="preserve"> 10.2</t>
  </si>
  <si>
    <t xml:space="preserve"> 10.3</t>
  </si>
  <si>
    <t xml:space="preserve"> 10.4</t>
  </si>
  <si>
    <t xml:space="preserve"> 11.1</t>
  </si>
  <si>
    <t xml:space="preserve"> 11.2</t>
  </si>
  <si>
    <t xml:space="preserve"> 11.3</t>
  </si>
  <si>
    <t xml:space="preserve"> 11.4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</si>
  <si>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</si>
  <si>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</si>
  <si>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</si>
  <si>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</si>
  <si>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</si>
  <si>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</si>
  <si>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</si>
  <si>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</si>
  <si>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</si>
  <si>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</si>
  <si>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</si>
  <si>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13.1</t>
  </si>
  <si>
    <t xml:space="preserve"> 13.2</t>
  </si>
  <si>
    <t xml:space="preserve"> 14.2</t>
  </si>
  <si>
    <t xml:space="preserve"> 14.3</t>
  </si>
  <si>
    <t xml:space="preserve"> 14.4</t>
  </si>
  <si>
    <t xml:space="preserve"> 15.1</t>
  </si>
  <si>
    <t xml:space="preserve"> 15.2</t>
  </si>
  <si>
    <t xml:space="preserve"> 15.3</t>
  </si>
  <si>
    <t>INSTALAÇÕES HIDROSANITÁRIAS</t>
  </si>
  <si>
    <t>AGETOP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</si>
</sst>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3"/>
      <color rgb="FF00000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4">
    <xf numFmtId="0" fontId="0" fillId="0" borderId="0" xfId="0"/>
    <xf numFmtId="44" fontId="5" fillId="3" borderId="23" xfId="1" applyFont="1" applyFill="1" applyBorder="1" applyAlignment="1">
      <alignment vertical="center" wrapText="1"/>
    </xf>
    <xf numFmtId="44" fontId="5" fillId="3" borderId="24" xfId="1" applyFont="1" applyFill="1" applyBorder="1" applyAlignment="1">
      <alignment vertical="center" wrapText="1"/>
    </xf>
    <xf numFmtId="44" fontId="0" fillId="0" borderId="0" xfId="0" applyNumberFormat="1"/>
    <xf numFmtId="0" fontId="0" fillId="0" borderId="19" xfId="0" applyBorder="1"/>
    <xf numFmtId="10" fontId="5" fillId="3" borderId="24" xfId="3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Continuous" vertical="center" wrapText="1"/>
    </xf>
    <xf numFmtId="44" fontId="7" fillId="0" borderId="24" xfId="1" applyFont="1" applyBorder="1" applyAlignment="1">
      <alignment horizontal="centerContinuous" vertical="center" wrapText="1"/>
    </xf>
    <xf numFmtId="0" fontId="8" fillId="6" borderId="31" xfId="0" applyFont="1" applyFill="1" applyBorder="1" applyAlignment="1">
      <alignment horizontal="center" vertical="center"/>
    </xf>
    <xf numFmtId="10" fontId="8" fillId="6" borderId="42" xfId="3" applyNumberFormat="1" applyFont="1" applyFill="1" applyBorder="1" applyAlignment="1">
      <alignment vertical="center"/>
    </xf>
    <xf numFmtId="10" fontId="8" fillId="6" borderId="2" xfId="3" applyNumberFormat="1" applyFont="1" applyFill="1" applyBorder="1" applyAlignment="1">
      <alignment vertical="center"/>
    </xf>
    <xf numFmtId="10" fontId="8" fillId="6" borderId="10" xfId="3" applyNumberFormat="1" applyFont="1" applyFill="1" applyBorder="1" applyAlignment="1">
      <alignment vertical="center"/>
    </xf>
    <xf numFmtId="44" fontId="8" fillId="6" borderId="31" xfId="1" applyFont="1" applyFill="1" applyBorder="1" applyAlignment="1">
      <alignment vertical="center"/>
    </xf>
    <xf numFmtId="0" fontId="8" fillId="6" borderId="32" xfId="0" applyFont="1" applyFill="1" applyBorder="1" applyAlignment="1">
      <alignment horizontal="center" vertical="center"/>
    </xf>
    <xf numFmtId="44" fontId="8" fillId="6" borderId="43" xfId="1" applyFont="1" applyFill="1" applyBorder="1" applyAlignment="1">
      <alignment vertical="center"/>
    </xf>
    <xf numFmtId="44" fontId="8" fillId="6" borderId="5" xfId="1" applyFont="1" applyFill="1" applyBorder="1" applyAlignment="1">
      <alignment vertical="center"/>
    </xf>
    <xf numFmtId="44" fontId="8" fillId="6" borderId="44" xfId="1" applyFont="1" applyFill="1" applyBorder="1" applyAlignment="1">
      <alignment vertical="center"/>
    </xf>
    <xf numFmtId="44" fontId="8" fillId="6" borderId="32" xfId="1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10" fontId="8" fillId="5" borderId="42" xfId="3" applyNumberFormat="1" applyFont="1" applyFill="1" applyBorder="1" applyAlignment="1">
      <alignment vertical="center"/>
    </xf>
    <xf numFmtId="44" fontId="8" fillId="0" borderId="31" xfId="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44" fontId="8" fillId="5" borderId="43" xfId="1" applyFont="1" applyFill="1" applyBorder="1" applyAlignment="1">
      <alignment vertical="center"/>
    </xf>
    <xf numFmtId="44" fontId="8" fillId="5" borderId="5" xfId="1" applyFont="1" applyFill="1" applyBorder="1" applyAlignment="1">
      <alignment vertical="center"/>
    </xf>
    <xf numFmtId="44" fontId="8" fillId="5" borderId="45" xfId="1" applyFont="1" applyFill="1" applyBorder="1" applyAlignment="1">
      <alignment vertical="center"/>
    </xf>
    <xf numFmtId="44" fontId="8" fillId="0" borderId="32" xfId="1" applyFont="1" applyBorder="1" applyAlignment="1">
      <alignment vertical="center"/>
    </xf>
    <xf numFmtId="10" fontId="8" fillId="6" borderId="12" xfId="3" applyNumberFormat="1" applyFont="1" applyFill="1" applyBorder="1" applyAlignment="1">
      <alignment vertical="center"/>
    </xf>
    <xf numFmtId="44" fontId="8" fillId="6" borderId="12" xfId="1" applyFont="1" applyFill="1" applyBorder="1" applyAlignment="1">
      <alignment vertical="center"/>
    </xf>
    <xf numFmtId="10" fontId="8" fillId="5" borderId="5" xfId="3" applyNumberFormat="1" applyFont="1" applyFill="1" applyBorder="1" applyAlignment="1">
      <alignment vertical="center"/>
    </xf>
    <xf numFmtId="44" fontId="8" fillId="0" borderId="43" xfId="1" applyFont="1" applyFill="1" applyBorder="1" applyAlignment="1">
      <alignment vertical="center"/>
    </xf>
    <xf numFmtId="44" fontId="8" fillId="0" borderId="41" xfId="1" applyFont="1" applyBorder="1" applyAlignment="1">
      <alignment vertical="center"/>
    </xf>
    <xf numFmtId="10" fontId="8" fillId="6" borderId="4" xfId="3" applyNumberFormat="1" applyFont="1" applyFill="1" applyBorder="1" applyAlignment="1">
      <alignment vertical="center"/>
    </xf>
    <xf numFmtId="10" fontId="8" fillId="6" borderId="25" xfId="3" applyNumberFormat="1" applyFont="1" applyFill="1" applyBorder="1" applyAlignment="1">
      <alignment vertical="center"/>
    </xf>
    <xf numFmtId="10" fontId="8" fillId="6" borderId="5" xfId="3" applyNumberFormat="1" applyFont="1" applyFill="1" applyBorder="1" applyAlignment="1">
      <alignment vertical="center"/>
    </xf>
    <xf numFmtId="44" fontId="8" fillId="6" borderId="4" xfId="1" applyFont="1" applyFill="1" applyBorder="1" applyAlignment="1">
      <alignment vertical="center"/>
    </xf>
    <xf numFmtId="10" fontId="8" fillId="5" borderId="25" xfId="3" applyNumberFormat="1" applyFont="1" applyFill="1" applyBorder="1" applyAlignment="1">
      <alignment vertical="center"/>
    </xf>
    <xf numFmtId="44" fontId="7" fillId="0" borderId="30" xfId="1" applyFont="1" applyBorder="1" applyAlignment="1">
      <alignment horizontal="center" vertical="center"/>
    </xf>
    <xf numFmtId="10" fontId="7" fillId="0" borderId="26" xfId="1" applyNumberFormat="1" applyFont="1" applyBorder="1" applyAlignment="1">
      <alignment horizontal="center" vertical="center"/>
    </xf>
    <xf numFmtId="10" fontId="7" fillId="0" borderId="23" xfId="1" applyNumberFormat="1" applyFont="1" applyBorder="1" applyAlignment="1">
      <alignment horizontal="center" vertical="center"/>
    </xf>
    <xf numFmtId="9" fontId="7" fillId="0" borderId="33" xfId="3" applyFont="1" applyBorder="1" applyAlignment="1">
      <alignment horizontal="center" vertical="center"/>
    </xf>
    <xf numFmtId="44" fontId="7" fillId="0" borderId="0" xfId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4" fontId="6" fillId="4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2" borderId="4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left" vertical="center" wrapText="1"/>
    </xf>
    <xf numFmtId="4" fontId="12" fillId="2" borderId="28" xfId="0" applyNumberFormat="1" applyFont="1" applyFill="1" applyBorder="1" applyAlignment="1">
      <alignment horizontal="center" vertical="center" wrapText="1"/>
    </xf>
    <xf numFmtId="44" fontId="12" fillId="2" borderId="28" xfId="1" applyFont="1" applyFill="1" applyBorder="1" applyAlignment="1">
      <alignment horizontal="center" vertical="center" wrapText="1"/>
    </xf>
    <xf numFmtId="44" fontId="10" fillId="0" borderId="28" xfId="1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1" applyNumberFormat="1" applyFont="1" applyBorder="1" applyAlignment="1">
      <alignment horizontal="center" vertical="center"/>
    </xf>
    <xf numFmtId="44" fontId="10" fillId="0" borderId="0" xfId="1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10" fillId="0" borderId="0" xfId="1" applyFont="1" applyAlignment="1">
      <alignment vertical="center"/>
    </xf>
    <xf numFmtId="44" fontId="8" fillId="0" borderId="0" xfId="1" applyFont="1" applyAlignment="1">
      <alignment vertical="center"/>
    </xf>
    <xf numFmtId="4" fontId="10" fillId="0" borderId="0" xfId="1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19" xfId="1" applyNumberFormat="1" applyFont="1" applyBorder="1" applyAlignment="1">
      <alignment horizontal="center" vertical="center"/>
    </xf>
    <xf numFmtId="44" fontId="10" fillId="0" borderId="19" xfId="1" applyFont="1" applyBorder="1" applyAlignment="1">
      <alignment vertical="center"/>
    </xf>
    <xf numFmtId="44" fontId="8" fillId="0" borderId="19" xfId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4" fontId="13" fillId="0" borderId="5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11" fillId="0" borderId="0" xfId="0" applyNumberFormat="1" applyFont="1" applyAlignment="1">
      <alignment vertical="center"/>
    </xf>
    <xf numFmtId="0" fontId="10" fillId="0" borderId="19" xfId="0" applyFont="1" applyBorder="1" applyAlignment="1">
      <alignment horizontal="justify" vertical="center" wrapText="1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44" fontId="10" fillId="0" borderId="0" xfId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4" fontId="14" fillId="3" borderId="14" xfId="0" applyNumberFormat="1" applyFont="1" applyFill="1" applyBorder="1" applyAlignment="1">
      <alignment horizontal="right" vertical="center" wrapText="1"/>
    </xf>
    <xf numFmtId="10" fontId="14" fillId="3" borderId="15" xfId="3" applyNumberFormat="1" applyFont="1" applyFill="1" applyBorder="1" applyAlignment="1">
      <alignment horizontal="center" vertical="center" wrapText="1"/>
    </xf>
    <xf numFmtId="10" fontId="7" fillId="0" borderId="24" xfId="1" applyNumberFormat="1" applyFont="1" applyBorder="1" applyAlignment="1">
      <alignment horizontal="center" vertical="center"/>
    </xf>
    <xf numFmtId="10" fontId="0" fillId="0" borderId="0" xfId="0" applyNumberFormat="1"/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1" applyNumberFormat="1" applyFont="1" applyFill="1" applyBorder="1" applyAlignment="1">
      <alignment horizontal="center" vertical="center" wrapText="1"/>
    </xf>
    <xf numFmtId="44" fontId="17" fillId="3" borderId="5" xfId="1" applyFont="1" applyFill="1" applyBorder="1" applyAlignment="1">
      <alignment horizontal="center" vertical="center" wrapText="1"/>
    </xf>
    <xf numFmtId="164" fontId="17" fillId="3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right" vertical="center" wrapText="1"/>
    </xf>
    <xf numFmtId="4" fontId="18" fillId="0" borderId="5" xfId="1" applyNumberFormat="1" applyFont="1" applyFill="1" applyBorder="1" applyAlignment="1">
      <alignment horizontal="right" vertical="center" wrapText="1"/>
    </xf>
    <xf numFmtId="44" fontId="18" fillId="0" borderId="5" xfId="1" applyFont="1" applyFill="1" applyBorder="1" applyAlignment="1">
      <alignment horizontal="right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0" fontId="14" fillId="3" borderId="13" xfId="0" applyFont="1" applyFill="1" applyBorder="1" applyAlignment="1">
      <alignment horizontal="right" vertical="center" wrapText="1"/>
    </xf>
    <xf numFmtId="0" fontId="14" fillId="3" borderId="14" xfId="0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44" fontId="6" fillId="4" borderId="51" xfId="1" applyFont="1" applyFill="1" applyBorder="1" applyAlignment="1">
      <alignment horizontal="center" vertical="center" wrapText="1"/>
    </xf>
    <xf numFmtId="44" fontId="6" fillId="4" borderId="52" xfId="1" applyFont="1" applyFill="1" applyBorder="1" applyAlignment="1">
      <alignment horizontal="center" vertical="center" wrapText="1"/>
    </xf>
    <xf numFmtId="44" fontId="6" fillId="4" borderId="44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horizontal="right" vertical="center" wrapText="1"/>
    </xf>
    <xf numFmtId="44" fontId="6" fillId="4" borderId="5" xfId="1" applyFont="1" applyFill="1" applyBorder="1" applyAlignment="1">
      <alignment horizontal="center" vertical="center" wrapText="1"/>
    </xf>
    <xf numFmtId="4" fontId="6" fillId="4" borderId="49" xfId="0" applyNumberFormat="1" applyFont="1" applyFill="1" applyBorder="1" applyAlignment="1">
      <alignment horizontal="center" vertical="center" wrapText="1"/>
    </xf>
    <xf numFmtId="4" fontId="6" fillId="4" borderId="50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left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left" vertical="center" wrapText="1"/>
    </xf>
    <xf numFmtId="0" fontId="8" fillId="6" borderId="41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5">
    <cellStyle name="Moeda" xfId="1" builtinId="4"/>
    <cellStyle name="Moeda 2" xfId="4" xr:uid="{00000000-0005-0000-0000-000001000000}"/>
    <cellStyle name="Normal" xfId="0" builtinId="0"/>
    <cellStyle name="Normal 2" xfId="2" xr:uid="{00000000-0005-0000-0000-000003000000}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80</xdr:row>
      <xdr:rowOff>47624</xdr:rowOff>
    </xdr:from>
    <xdr:to>
      <xdr:col>3</xdr:col>
      <xdr:colOff>1352550</xdr:colOff>
      <xdr:row>85</xdr:row>
      <xdr:rowOff>147410</xdr:rowOff>
    </xdr:to>
    <xdr:sp macro="" textlink="">
      <xdr:nvSpPr>
        <xdr:cNvPr id="3" name="Caixa de Texto 1">
          <a:extLst>
            <a:ext uri="{FF2B5EF4-FFF2-40B4-BE49-F238E27FC236}">
              <a16:creationId xmlns:a16="http://schemas.microsoft.com/office/drawing/2014/main" id="{304D4341-2E83-41EB-B8AC-F4504821FB24}"/>
            </a:ext>
          </a:extLst>
        </xdr:cNvPr>
        <xdr:cNvSpPr txBox="1">
          <a:spLocks/>
        </xdr:cNvSpPr>
      </xdr:nvSpPr>
      <xdr:spPr>
        <a:xfrm>
          <a:off x="1270000" y="46180374"/>
          <a:ext cx="2257425" cy="972911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12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Thalys Soares Feitosa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Engenheiro Civil – SEPLAN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Mat. N° 155406-9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CREA-PA Nº 151935656-0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2651125</xdr:colOff>
      <xdr:row>79</xdr:row>
      <xdr:rowOff>142875</xdr:rowOff>
    </xdr:from>
    <xdr:to>
      <xdr:col>5</xdr:col>
      <xdr:colOff>301625</xdr:colOff>
      <xdr:row>85</xdr:row>
      <xdr:rowOff>95250</xdr:rowOff>
    </xdr:to>
    <xdr:sp macro="" textlink="">
      <xdr:nvSpPr>
        <xdr:cNvPr id="4" name="Caixa de Texto 27">
          <a:extLst>
            <a:ext uri="{FF2B5EF4-FFF2-40B4-BE49-F238E27FC236}">
              <a16:creationId xmlns:a16="http://schemas.microsoft.com/office/drawing/2014/main" id="{8E501B9D-6687-40B3-A0E4-AB182A314D83}"/>
            </a:ext>
          </a:extLst>
        </xdr:cNvPr>
        <xdr:cNvSpPr txBox="1">
          <a:spLocks/>
        </xdr:cNvSpPr>
      </xdr:nvSpPr>
      <xdr:spPr>
        <a:xfrm>
          <a:off x="4826000" y="46101000"/>
          <a:ext cx="3206750" cy="1000125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12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Ramon Sousa Santos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Engenheiro Civil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Coordenador de Engenharia - SEPLAN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Mat. N° 155407-7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CREA-PA Nº 151956839-8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777875</xdr:colOff>
      <xdr:row>80</xdr:row>
      <xdr:rowOff>63499</xdr:rowOff>
    </xdr:from>
    <xdr:to>
      <xdr:col>13</xdr:col>
      <xdr:colOff>857250</xdr:colOff>
      <xdr:row>85</xdr:row>
      <xdr:rowOff>63499</xdr:rowOff>
    </xdr:to>
    <xdr:sp macro="" textlink="">
      <xdr:nvSpPr>
        <xdr:cNvPr id="5" name="Caixa de Texto 3">
          <a:extLst>
            <a:ext uri="{FF2B5EF4-FFF2-40B4-BE49-F238E27FC236}">
              <a16:creationId xmlns:a16="http://schemas.microsoft.com/office/drawing/2014/main" id="{31FD5F13-04C0-4E0E-B281-297460CF25F8}"/>
            </a:ext>
          </a:extLst>
        </xdr:cNvPr>
        <xdr:cNvSpPr txBox="1">
          <a:spLocks/>
        </xdr:cNvSpPr>
      </xdr:nvSpPr>
      <xdr:spPr>
        <a:xfrm>
          <a:off x="9969500" y="46196249"/>
          <a:ext cx="2936875" cy="873125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12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Waldecir Aranha Maia Junior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Secretário Municipal de Planejamento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Decreto nº 004/2021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Mat. 121948-0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M73"/>
  <sheetViews>
    <sheetView view="pageBreakPreview" zoomScaleNormal="100" zoomScaleSheetLayoutView="100" workbookViewId="0">
      <selection activeCell="I8" sqref="I8"/>
    </sheetView>
  </sheetViews>
  <sheetFormatPr defaultRowHeight="14.25" x14ac:dyDescent="0.25"/>
  <cols>
    <col min="1" max="1" width="8.28515625" style="55" bestFit="1" customWidth="1"/>
    <col min="2" max="2" width="16.28515625" style="56" customWidth="1"/>
    <col min="3" max="3" width="16.28515625" style="82" customWidth="1"/>
    <col min="4" max="4" width="16.28515625" style="58" customWidth="1"/>
    <col min="5" max="5" width="16.28515625" style="64" customWidth="1"/>
    <col min="6" max="6" width="24.140625" style="64" customWidth="1"/>
    <col min="7" max="7" width="23.5703125" style="64" customWidth="1"/>
    <col min="8" max="8" width="23.5703125" style="63" bestFit="1" customWidth="1"/>
    <col min="9" max="9" width="21.5703125" style="55" bestFit="1" customWidth="1"/>
    <col min="10" max="10" width="27.7109375" style="45" customWidth="1"/>
    <col min="11" max="11" width="19.140625" style="45" customWidth="1"/>
    <col min="12" max="12" width="30.5703125" style="45" customWidth="1"/>
    <col min="13" max="14" width="9.140625" style="45"/>
    <col min="15" max="15" width="18.28515625" style="45" bestFit="1" customWidth="1"/>
    <col min="16" max="255" width="9.140625" style="45"/>
    <col min="256" max="256" width="8.28515625" style="45" bestFit="1" customWidth="1"/>
    <col min="257" max="257" width="14.7109375" style="45" customWidth="1"/>
    <col min="258" max="258" width="81.140625" style="45" customWidth="1"/>
    <col min="259" max="259" width="10.7109375" style="45" customWidth="1"/>
    <col min="260" max="260" width="15.7109375" style="45" customWidth="1"/>
    <col min="261" max="261" width="18" style="45" bestFit="1" customWidth="1"/>
    <col min="262" max="262" width="19.7109375" style="45" customWidth="1"/>
    <col min="263" max="263" width="15.7109375" style="45" customWidth="1"/>
    <col min="264" max="264" width="7.42578125" style="45" customWidth="1"/>
    <col min="265" max="265" width="31" style="45" customWidth="1"/>
    <col min="266" max="266" width="27.7109375" style="45" customWidth="1"/>
    <col min="267" max="267" width="19.140625" style="45" customWidth="1"/>
    <col min="268" max="268" width="30.5703125" style="45" customWidth="1"/>
    <col min="269" max="270" width="9.140625" style="45"/>
    <col min="271" max="271" width="18.28515625" style="45" bestFit="1" customWidth="1"/>
    <col min="272" max="511" width="9.140625" style="45"/>
    <col min="512" max="512" width="8.28515625" style="45" bestFit="1" customWidth="1"/>
    <col min="513" max="513" width="14.7109375" style="45" customWidth="1"/>
    <col min="514" max="514" width="81.140625" style="45" customWidth="1"/>
    <col min="515" max="515" width="10.7109375" style="45" customWidth="1"/>
    <col min="516" max="516" width="15.7109375" style="45" customWidth="1"/>
    <col min="517" max="517" width="18" style="45" bestFit="1" customWidth="1"/>
    <col min="518" max="518" width="19.7109375" style="45" customWidth="1"/>
    <col min="519" max="519" width="15.7109375" style="45" customWidth="1"/>
    <col min="520" max="520" width="7.42578125" style="45" customWidth="1"/>
    <col min="521" max="521" width="31" style="45" customWidth="1"/>
    <col min="522" max="522" width="27.7109375" style="45" customWidth="1"/>
    <col min="523" max="523" width="19.140625" style="45" customWidth="1"/>
    <col min="524" max="524" width="30.5703125" style="45" customWidth="1"/>
    <col min="525" max="526" width="9.140625" style="45"/>
    <col min="527" max="527" width="18.28515625" style="45" bestFit="1" customWidth="1"/>
    <col min="528" max="767" width="9.140625" style="45"/>
    <col min="768" max="768" width="8.28515625" style="45" bestFit="1" customWidth="1"/>
    <col min="769" max="769" width="14.7109375" style="45" customWidth="1"/>
    <col min="770" max="770" width="81.140625" style="45" customWidth="1"/>
    <col min="771" max="771" width="10.7109375" style="45" customWidth="1"/>
    <col min="772" max="772" width="15.7109375" style="45" customWidth="1"/>
    <col min="773" max="773" width="18" style="45" bestFit="1" customWidth="1"/>
    <col min="774" max="774" width="19.7109375" style="45" customWidth="1"/>
    <col min="775" max="775" width="15.7109375" style="45" customWidth="1"/>
    <col min="776" max="776" width="7.42578125" style="45" customWidth="1"/>
    <col min="777" max="777" width="31" style="45" customWidth="1"/>
    <col min="778" max="778" width="27.7109375" style="45" customWidth="1"/>
    <col min="779" max="779" width="19.140625" style="45" customWidth="1"/>
    <col min="780" max="780" width="30.5703125" style="45" customWidth="1"/>
    <col min="781" max="782" width="9.140625" style="45"/>
    <col min="783" max="783" width="18.28515625" style="45" bestFit="1" customWidth="1"/>
    <col min="784" max="1023" width="9.140625" style="45"/>
    <col min="1024" max="1024" width="8.28515625" style="45" bestFit="1" customWidth="1"/>
    <col min="1025" max="1025" width="14.7109375" style="45" customWidth="1"/>
    <col min="1026" max="1026" width="81.140625" style="45" customWidth="1"/>
    <col min="1027" max="1027" width="10.7109375" style="45" customWidth="1"/>
    <col min="1028" max="1028" width="15.7109375" style="45" customWidth="1"/>
    <col min="1029" max="1029" width="18" style="45" bestFit="1" customWidth="1"/>
    <col min="1030" max="1030" width="19.7109375" style="45" customWidth="1"/>
    <col min="1031" max="1031" width="15.7109375" style="45" customWidth="1"/>
    <col min="1032" max="1032" width="7.42578125" style="45" customWidth="1"/>
    <col min="1033" max="1033" width="31" style="45" customWidth="1"/>
    <col min="1034" max="1034" width="27.7109375" style="45" customWidth="1"/>
    <col min="1035" max="1035" width="19.140625" style="45" customWidth="1"/>
    <col min="1036" max="1036" width="30.5703125" style="45" customWidth="1"/>
    <col min="1037" max="1038" width="9.140625" style="45"/>
    <col min="1039" max="1039" width="18.28515625" style="45" bestFit="1" customWidth="1"/>
    <col min="1040" max="1279" width="9.140625" style="45"/>
    <col min="1280" max="1280" width="8.28515625" style="45" bestFit="1" customWidth="1"/>
    <col min="1281" max="1281" width="14.7109375" style="45" customWidth="1"/>
    <col min="1282" max="1282" width="81.140625" style="45" customWidth="1"/>
    <col min="1283" max="1283" width="10.7109375" style="45" customWidth="1"/>
    <col min="1284" max="1284" width="15.7109375" style="45" customWidth="1"/>
    <col min="1285" max="1285" width="18" style="45" bestFit="1" customWidth="1"/>
    <col min="1286" max="1286" width="19.7109375" style="45" customWidth="1"/>
    <col min="1287" max="1287" width="15.7109375" style="45" customWidth="1"/>
    <col min="1288" max="1288" width="7.42578125" style="45" customWidth="1"/>
    <col min="1289" max="1289" width="31" style="45" customWidth="1"/>
    <col min="1290" max="1290" width="27.7109375" style="45" customWidth="1"/>
    <col min="1291" max="1291" width="19.140625" style="45" customWidth="1"/>
    <col min="1292" max="1292" width="30.5703125" style="45" customWidth="1"/>
    <col min="1293" max="1294" width="9.140625" style="45"/>
    <col min="1295" max="1295" width="18.28515625" style="45" bestFit="1" customWidth="1"/>
    <col min="1296" max="1535" width="9.140625" style="45"/>
    <col min="1536" max="1536" width="8.28515625" style="45" bestFit="1" customWidth="1"/>
    <col min="1537" max="1537" width="14.7109375" style="45" customWidth="1"/>
    <col min="1538" max="1538" width="81.140625" style="45" customWidth="1"/>
    <col min="1539" max="1539" width="10.7109375" style="45" customWidth="1"/>
    <col min="1540" max="1540" width="15.7109375" style="45" customWidth="1"/>
    <col min="1541" max="1541" width="18" style="45" bestFit="1" customWidth="1"/>
    <col min="1542" max="1542" width="19.7109375" style="45" customWidth="1"/>
    <col min="1543" max="1543" width="15.7109375" style="45" customWidth="1"/>
    <col min="1544" max="1544" width="7.42578125" style="45" customWidth="1"/>
    <col min="1545" max="1545" width="31" style="45" customWidth="1"/>
    <col min="1546" max="1546" width="27.7109375" style="45" customWidth="1"/>
    <col min="1547" max="1547" width="19.140625" style="45" customWidth="1"/>
    <col min="1548" max="1548" width="30.5703125" style="45" customWidth="1"/>
    <col min="1549" max="1550" width="9.140625" style="45"/>
    <col min="1551" max="1551" width="18.28515625" style="45" bestFit="1" customWidth="1"/>
    <col min="1552" max="1791" width="9.140625" style="45"/>
    <col min="1792" max="1792" width="8.28515625" style="45" bestFit="1" customWidth="1"/>
    <col min="1793" max="1793" width="14.7109375" style="45" customWidth="1"/>
    <col min="1794" max="1794" width="81.140625" style="45" customWidth="1"/>
    <col min="1795" max="1795" width="10.7109375" style="45" customWidth="1"/>
    <col min="1796" max="1796" width="15.7109375" style="45" customWidth="1"/>
    <col min="1797" max="1797" width="18" style="45" bestFit="1" customWidth="1"/>
    <col min="1798" max="1798" width="19.7109375" style="45" customWidth="1"/>
    <col min="1799" max="1799" width="15.7109375" style="45" customWidth="1"/>
    <col min="1800" max="1800" width="7.42578125" style="45" customWidth="1"/>
    <col min="1801" max="1801" width="31" style="45" customWidth="1"/>
    <col min="1802" max="1802" width="27.7109375" style="45" customWidth="1"/>
    <col min="1803" max="1803" width="19.140625" style="45" customWidth="1"/>
    <col min="1804" max="1804" width="30.5703125" style="45" customWidth="1"/>
    <col min="1805" max="1806" width="9.140625" style="45"/>
    <col min="1807" max="1807" width="18.28515625" style="45" bestFit="1" customWidth="1"/>
    <col min="1808" max="2047" width="9.140625" style="45"/>
    <col min="2048" max="2048" width="8.28515625" style="45" bestFit="1" customWidth="1"/>
    <col min="2049" max="2049" width="14.7109375" style="45" customWidth="1"/>
    <col min="2050" max="2050" width="81.140625" style="45" customWidth="1"/>
    <col min="2051" max="2051" width="10.7109375" style="45" customWidth="1"/>
    <col min="2052" max="2052" width="15.7109375" style="45" customWidth="1"/>
    <col min="2053" max="2053" width="18" style="45" bestFit="1" customWidth="1"/>
    <col min="2054" max="2054" width="19.7109375" style="45" customWidth="1"/>
    <col min="2055" max="2055" width="15.7109375" style="45" customWidth="1"/>
    <col min="2056" max="2056" width="7.42578125" style="45" customWidth="1"/>
    <col min="2057" max="2057" width="31" style="45" customWidth="1"/>
    <col min="2058" max="2058" width="27.7109375" style="45" customWidth="1"/>
    <col min="2059" max="2059" width="19.140625" style="45" customWidth="1"/>
    <col min="2060" max="2060" width="30.5703125" style="45" customWidth="1"/>
    <col min="2061" max="2062" width="9.140625" style="45"/>
    <col min="2063" max="2063" width="18.28515625" style="45" bestFit="1" customWidth="1"/>
    <col min="2064" max="2303" width="9.140625" style="45"/>
    <col min="2304" max="2304" width="8.28515625" style="45" bestFit="1" customWidth="1"/>
    <col min="2305" max="2305" width="14.7109375" style="45" customWidth="1"/>
    <col min="2306" max="2306" width="81.140625" style="45" customWidth="1"/>
    <col min="2307" max="2307" width="10.7109375" style="45" customWidth="1"/>
    <col min="2308" max="2308" width="15.7109375" style="45" customWidth="1"/>
    <col min="2309" max="2309" width="18" style="45" bestFit="1" customWidth="1"/>
    <col min="2310" max="2310" width="19.7109375" style="45" customWidth="1"/>
    <col min="2311" max="2311" width="15.7109375" style="45" customWidth="1"/>
    <col min="2312" max="2312" width="7.42578125" style="45" customWidth="1"/>
    <col min="2313" max="2313" width="31" style="45" customWidth="1"/>
    <col min="2314" max="2314" width="27.7109375" style="45" customWidth="1"/>
    <col min="2315" max="2315" width="19.140625" style="45" customWidth="1"/>
    <col min="2316" max="2316" width="30.5703125" style="45" customWidth="1"/>
    <col min="2317" max="2318" width="9.140625" style="45"/>
    <col min="2319" max="2319" width="18.28515625" style="45" bestFit="1" customWidth="1"/>
    <col min="2320" max="2559" width="9.140625" style="45"/>
    <col min="2560" max="2560" width="8.28515625" style="45" bestFit="1" customWidth="1"/>
    <col min="2561" max="2561" width="14.7109375" style="45" customWidth="1"/>
    <col min="2562" max="2562" width="81.140625" style="45" customWidth="1"/>
    <col min="2563" max="2563" width="10.7109375" style="45" customWidth="1"/>
    <col min="2564" max="2564" width="15.7109375" style="45" customWidth="1"/>
    <col min="2565" max="2565" width="18" style="45" bestFit="1" customWidth="1"/>
    <col min="2566" max="2566" width="19.7109375" style="45" customWidth="1"/>
    <col min="2567" max="2567" width="15.7109375" style="45" customWidth="1"/>
    <col min="2568" max="2568" width="7.42578125" style="45" customWidth="1"/>
    <col min="2569" max="2569" width="31" style="45" customWidth="1"/>
    <col min="2570" max="2570" width="27.7109375" style="45" customWidth="1"/>
    <col min="2571" max="2571" width="19.140625" style="45" customWidth="1"/>
    <col min="2572" max="2572" width="30.5703125" style="45" customWidth="1"/>
    <col min="2573" max="2574" width="9.140625" style="45"/>
    <col min="2575" max="2575" width="18.28515625" style="45" bestFit="1" customWidth="1"/>
    <col min="2576" max="2815" width="9.140625" style="45"/>
    <col min="2816" max="2816" width="8.28515625" style="45" bestFit="1" customWidth="1"/>
    <col min="2817" max="2817" width="14.7109375" style="45" customWidth="1"/>
    <col min="2818" max="2818" width="81.140625" style="45" customWidth="1"/>
    <col min="2819" max="2819" width="10.7109375" style="45" customWidth="1"/>
    <col min="2820" max="2820" width="15.7109375" style="45" customWidth="1"/>
    <col min="2821" max="2821" width="18" style="45" bestFit="1" customWidth="1"/>
    <col min="2822" max="2822" width="19.7109375" style="45" customWidth="1"/>
    <col min="2823" max="2823" width="15.7109375" style="45" customWidth="1"/>
    <col min="2824" max="2824" width="7.42578125" style="45" customWidth="1"/>
    <col min="2825" max="2825" width="31" style="45" customWidth="1"/>
    <col min="2826" max="2826" width="27.7109375" style="45" customWidth="1"/>
    <col min="2827" max="2827" width="19.140625" style="45" customWidth="1"/>
    <col min="2828" max="2828" width="30.5703125" style="45" customWidth="1"/>
    <col min="2829" max="2830" width="9.140625" style="45"/>
    <col min="2831" max="2831" width="18.28515625" style="45" bestFit="1" customWidth="1"/>
    <col min="2832" max="3071" width="9.140625" style="45"/>
    <col min="3072" max="3072" width="8.28515625" style="45" bestFit="1" customWidth="1"/>
    <col min="3073" max="3073" width="14.7109375" style="45" customWidth="1"/>
    <col min="3074" max="3074" width="81.140625" style="45" customWidth="1"/>
    <col min="3075" max="3075" width="10.7109375" style="45" customWidth="1"/>
    <col min="3076" max="3076" width="15.7109375" style="45" customWidth="1"/>
    <col min="3077" max="3077" width="18" style="45" bestFit="1" customWidth="1"/>
    <col min="3078" max="3078" width="19.7109375" style="45" customWidth="1"/>
    <col min="3079" max="3079" width="15.7109375" style="45" customWidth="1"/>
    <col min="3080" max="3080" width="7.42578125" style="45" customWidth="1"/>
    <col min="3081" max="3081" width="31" style="45" customWidth="1"/>
    <col min="3082" max="3082" width="27.7109375" style="45" customWidth="1"/>
    <col min="3083" max="3083" width="19.140625" style="45" customWidth="1"/>
    <col min="3084" max="3084" width="30.5703125" style="45" customWidth="1"/>
    <col min="3085" max="3086" width="9.140625" style="45"/>
    <col min="3087" max="3087" width="18.28515625" style="45" bestFit="1" customWidth="1"/>
    <col min="3088" max="3327" width="9.140625" style="45"/>
    <col min="3328" max="3328" width="8.28515625" style="45" bestFit="1" customWidth="1"/>
    <col min="3329" max="3329" width="14.7109375" style="45" customWidth="1"/>
    <col min="3330" max="3330" width="81.140625" style="45" customWidth="1"/>
    <col min="3331" max="3331" width="10.7109375" style="45" customWidth="1"/>
    <col min="3332" max="3332" width="15.7109375" style="45" customWidth="1"/>
    <col min="3333" max="3333" width="18" style="45" bestFit="1" customWidth="1"/>
    <col min="3334" max="3334" width="19.7109375" style="45" customWidth="1"/>
    <col min="3335" max="3335" width="15.7109375" style="45" customWidth="1"/>
    <col min="3336" max="3336" width="7.42578125" style="45" customWidth="1"/>
    <col min="3337" max="3337" width="31" style="45" customWidth="1"/>
    <col min="3338" max="3338" width="27.7109375" style="45" customWidth="1"/>
    <col min="3339" max="3339" width="19.140625" style="45" customWidth="1"/>
    <col min="3340" max="3340" width="30.5703125" style="45" customWidth="1"/>
    <col min="3341" max="3342" width="9.140625" style="45"/>
    <col min="3343" max="3343" width="18.28515625" style="45" bestFit="1" customWidth="1"/>
    <col min="3344" max="3583" width="9.140625" style="45"/>
    <col min="3584" max="3584" width="8.28515625" style="45" bestFit="1" customWidth="1"/>
    <col min="3585" max="3585" width="14.7109375" style="45" customWidth="1"/>
    <col min="3586" max="3586" width="81.140625" style="45" customWidth="1"/>
    <col min="3587" max="3587" width="10.7109375" style="45" customWidth="1"/>
    <col min="3588" max="3588" width="15.7109375" style="45" customWidth="1"/>
    <col min="3589" max="3589" width="18" style="45" bestFit="1" customWidth="1"/>
    <col min="3590" max="3590" width="19.7109375" style="45" customWidth="1"/>
    <col min="3591" max="3591" width="15.7109375" style="45" customWidth="1"/>
    <col min="3592" max="3592" width="7.42578125" style="45" customWidth="1"/>
    <col min="3593" max="3593" width="31" style="45" customWidth="1"/>
    <col min="3594" max="3594" width="27.7109375" style="45" customWidth="1"/>
    <col min="3595" max="3595" width="19.140625" style="45" customWidth="1"/>
    <col min="3596" max="3596" width="30.5703125" style="45" customWidth="1"/>
    <col min="3597" max="3598" width="9.140625" style="45"/>
    <col min="3599" max="3599" width="18.28515625" style="45" bestFit="1" customWidth="1"/>
    <col min="3600" max="3839" width="9.140625" style="45"/>
    <col min="3840" max="3840" width="8.28515625" style="45" bestFit="1" customWidth="1"/>
    <col min="3841" max="3841" width="14.7109375" style="45" customWidth="1"/>
    <col min="3842" max="3842" width="81.140625" style="45" customWidth="1"/>
    <col min="3843" max="3843" width="10.7109375" style="45" customWidth="1"/>
    <col min="3844" max="3844" width="15.7109375" style="45" customWidth="1"/>
    <col min="3845" max="3845" width="18" style="45" bestFit="1" customWidth="1"/>
    <col min="3846" max="3846" width="19.7109375" style="45" customWidth="1"/>
    <col min="3847" max="3847" width="15.7109375" style="45" customWidth="1"/>
    <col min="3848" max="3848" width="7.42578125" style="45" customWidth="1"/>
    <col min="3849" max="3849" width="31" style="45" customWidth="1"/>
    <col min="3850" max="3850" width="27.7109375" style="45" customWidth="1"/>
    <col min="3851" max="3851" width="19.140625" style="45" customWidth="1"/>
    <col min="3852" max="3852" width="30.5703125" style="45" customWidth="1"/>
    <col min="3853" max="3854" width="9.140625" style="45"/>
    <col min="3855" max="3855" width="18.28515625" style="45" bestFit="1" customWidth="1"/>
    <col min="3856" max="4095" width="9.140625" style="45"/>
    <col min="4096" max="4096" width="8.28515625" style="45" bestFit="1" customWidth="1"/>
    <col min="4097" max="4097" width="14.7109375" style="45" customWidth="1"/>
    <col min="4098" max="4098" width="81.140625" style="45" customWidth="1"/>
    <col min="4099" max="4099" width="10.7109375" style="45" customWidth="1"/>
    <col min="4100" max="4100" width="15.7109375" style="45" customWidth="1"/>
    <col min="4101" max="4101" width="18" style="45" bestFit="1" customWidth="1"/>
    <col min="4102" max="4102" width="19.7109375" style="45" customWidth="1"/>
    <col min="4103" max="4103" width="15.7109375" style="45" customWidth="1"/>
    <col min="4104" max="4104" width="7.42578125" style="45" customWidth="1"/>
    <col min="4105" max="4105" width="31" style="45" customWidth="1"/>
    <col min="4106" max="4106" width="27.7109375" style="45" customWidth="1"/>
    <col min="4107" max="4107" width="19.140625" style="45" customWidth="1"/>
    <col min="4108" max="4108" width="30.5703125" style="45" customWidth="1"/>
    <col min="4109" max="4110" width="9.140625" style="45"/>
    <col min="4111" max="4111" width="18.28515625" style="45" bestFit="1" customWidth="1"/>
    <col min="4112" max="4351" width="9.140625" style="45"/>
    <col min="4352" max="4352" width="8.28515625" style="45" bestFit="1" customWidth="1"/>
    <col min="4353" max="4353" width="14.7109375" style="45" customWidth="1"/>
    <col min="4354" max="4354" width="81.140625" style="45" customWidth="1"/>
    <col min="4355" max="4355" width="10.7109375" style="45" customWidth="1"/>
    <col min="4356" max="4356" width="15.7109375" style="45" customWidth="1"/>
    <col min="4357" max="4357" width="18" style="45" bestFit="1" customWidth="1"/>
    <col min="4358" max="4358" width="19.7109375" style="45" customWidth="1"/>
    <col min="4359" max="4359" width="15.7109375" style="45" customWidth="1"/>
    <col min="4360" max="4360" width="7.42578125" style="45" customWidth="1"/>
    <col min="4361" max="4361" width="31" style="45" customWidth="1"/>
    <col min="4362" max="4362" width="27.7109375" style="45" customWidth="1"/>
    <col min="4363" max="4363" width="19.140625" style="45" customWidth="1"/>
    <col min="4364" max="4364" width="30.5703125" style="45" customWidth="1"/>
    <col min="4365" max="4366" width="9.140625" style="45"/>
    <col min="4367" max="4367" width="18.28515625" style="45" bestFit="1" customWidth="1"/>
    <col min="4368" max="4607" width="9.140625" style="45"/>
    <col min="4608" max="4608" width="8.28515625" style="45" bestFit="1" customWidth="1"/>
    <col min="4609" max="4609" width="14.7109375" style="45" customWidth="1"/>
    <col min="4610" max="4610" width="81.140625" style="45" customWidth="1"/>
    <col min="4611" max="4611" width="10.7109375" style="45" customWidth="1"/>
    <col min="4612" max="4612" width="15.7109375" style="45" customWidth="1"/>
    <col min="4613" max="4613" width="18" style="45" bestFit="1" customWidth="1"/>
    <col min="4614" max="4614" width="19.7109375" style="45" customWidth="1"/>
    <col min="4615" max="4615" width="15.7109375" style="45" customWidth="1"/>
    <col min="4616" max="4616" width="7.42578125" style="45" customWidth="1"/>
    <col min="4617" max="4617" width="31" style="45" customWidth="1"/>
    <col min="4618" max="4618" width="27.7109375" style="45" customWidth="1"/>
    <col min="4619" max="4619" width="19.140625" style="45" customWidth="1"/>
    <col min="4620" max="4620" width="30.5703125" style="45" customWidth="1"/>
    <col min="4621" max="4622" width="9.140625" style="45"/>
    <col min="4623" max="4623" width="18.28515625" style="45" bestFit="1" customWidth="1"/>
    <col min="4624" max="4863" width="9.140625" style="45"/>
    <col min="4864" max="4864" width="8.28515625" style="45" bestFit="1" customWidth="1"/>
    <col min="4865" max="4865" width="14.7109375" style="45" customWidth="1"/>
    <col min="4866" max="4866" width="81.140625" style="45" customWidth="1"/>
    <col min="4867" max="4867" width="10.7109375" style="45" customWidth="1"/>
    <col min="4868" max="4868" width="15.7109375" style="45" customWidth="1"/>
    <col min="4869" max="4869" width="18" style="45" bestFit="1" customWidth="1"/>
    <col min="4870" max="4870" width="19.7109375" style="45" customWidth="1"/>
    <col min="4871" max="4871" width="15.7109375" style="45" customWidth="1"/>
    <col min="4872" max="4872" width="7.42578125" style="45" customWidth="1"/>
    <col min="4873" max="4873" width="31" style="45" customWidth="1"/>
    <col min="4874" max="4874" width="27.7109375" style="45" customWidth="1"/>
    <col min="4875" max="4875" width="19.140625" style="45" customWidth="1"/>
    <col min="4876" max="4876" width="30.5703125" style="45" customWidth="1"/>
    <col min="4877" max="4878" width="9.140625" style="45"/>
    <col min="4879" max="4879" width="18.28515625" style="45" bestFit="1" customWidth="1"/>
    <col min="4880" max="5119" width="9.140625" style="45"/>
    <col min="5120" max="5120" width="8.28515625" style="45" bestFit="1" customWidth="1"/>
    <col min="5121" max="5121" width="14.7109375" style="45" customWidth="1"/>
    <col min="5122" max="5122" width="81.140625" style="45" customWidth="1"/>
    <col min="5123" max="5123" width="10.7109375" style="45" customWidth="1"/>
    <col min="5124" max="5124" width="15.7109375" style="45" customWidth="1"/>
    <col min="5125" max="5125" width="18" style="45" bestFit="1" customWidth="1"/>
    <col min="5126" max="5126" width="19.7109375" style="45" customWidth="1"/>
    <col min="5127" max="5127" width="15.7109375" style="45" customWidth="1"/>
    <col min="5128" max="5128" width="7.42578125" style="45" customWidth="1"/>
    <col min="5129" max="5129" width="31" style="45" customWidth="1"/>
    <col min="5130" max="5130" width="27.7109375" style="45" customWidth="1"/>
    <col min="5131" max="5131" width="19.140625" style="45" customWidth="1"/>
    <col min="5132" max="5132" width="30.5703125" style="45" customWidth="1"/>
    <col min="5133" max="5134" width="9.140625" style="45"/>
    <col min="5135" max="5135" width="18.28515625" style="45" bestFit="1" customWidth="1"/>
    <col min="5136" max="5375" width="9.140625" style="45"/>
    <col min="5376" max="5376" width="8.28515625" style="45" bestFit="1" customWidth="1"/>
    <col min="5377" max="5377" width="14.7109375" style="45" customWidth="1"/>
    <col min="5378" max="5378" width="81.140625" style="45" customWidth="1"/>
    <col min="5379" max="5379" width="10.7109375" style="45" customWidth="1"/>
    <col min="5380" max="5380" width="15.7109375" style="45" customWidth="1"/>
    <col min="5381" max="5381" width="18" style="45" bestFit="1" customWidth="1"/>
    <col min="5382" max="5382" width="19.7109375" style="45" customWidth="1"/>
    <col min="5383" max="5383" width="15.7109375" style="45" customWidth="1"/>
    <col min="5384" max="5384" width="7.42578125" style="45" customWidth="1"/>
    <col min="5385" max="5385" width="31" style="45" customWidth="1"/>
    <col min="5386" max="5386" width="27.7109375" style="45" customWidth="1"/>
    <col min="5387" max="5387" width="19.140625" style="45" customWidth="1"/>
    <col min="5388" max="5388" width="30.5703125" style="45" customWidth="1"/>
    <col min="5389" max="5390" width="9.140625" style="45"/>
    <col min="5391" max="5391" width="18.28515625" style="45" bestFit="1" customWidth="1"/>
    <col min="5392" max="5631" width="9.140625" style="45"/>
    <col min="5632" max="5632" width="8.28515625" style="45" bestFit="1" customWidth="1"/>
    <col min="5633" max="5633" width="14.7109375" style="45" customWidth="1"/>
    <col min="5634" max="5634" width="81.140625" style="45" customWidth="1"/>
    <col min="5635" max="5635" width="10.7109375" style="45" customWidth="1"/>
    <col min="5636" max="5636" width="15.7109375" style="45" customWidth="1"/>
    <col min="5637" max="5637" width="18" style="45" bestFit="1" customWidth="1"/>
    <col min="5638" max="5638" width="19.7109375" style="45" customWidth="1"/>
    <col min="5639" max="5639" width="15.7109375" style="45" customWidth="1"/>
    <col min="5640" max="5640" width="7.42578125" style="45" customWidth="1"/>
    <col min="5641" max="5641" width="31" style="45" customWidth="1"/>
    <col min="5642" max="5642" width="27.7109375" style="45" customWidth="1"/>
    <col min="5643" max="5643" width="19.140625" style="45" customWidth="1"/>
    <col min="5644" max="5644" width="30.5703125" style="45" customWidth="1"/>
    <col min="5645" max="5646" width="9.140625" style="45"/>
    <col min="5647" max="5647" width="18.28515625" style="45" bestFit="1" customWidth="1"/>
    <col min="5648" max="5887" width="9.140625" style="45"/>
    <col min="5888" max="5888" width="8.28515625" style="45" bestFit="1" customWidth="1"/>
    <col min="5889" max="5889" width="14.7109375" style="45" customWidth="1"/>
    <col min="5890" max="5890" width="81.140625" style="45" customWidth="1"/>
    <col min="5891" max="5891" width="10.7109375" style="45" customWidth="1"/>
    <col min="5892" max="5892" width="15.7109375" style="45" customWidth="1"/>
    <col min="5893" max="5893" width="18" style="45" bestFit="1" customWidth="1"/>
    <col min="5894" max="5894" width="19.7109375" style="45" customWidth="1"/>
    <col min="5895" max="5895" width="15.7109375" style="45" customWidth="1"/>
    <col min="5896" max="5896" width="7.42578125" style="45" customWidth="1"/>
    <col min="5897" max="5897" width="31" style="45" customWidth="1"/>
    <col min="5898" max="5898" width="27.7109375" style="45" customWidth="1"/>
    <col min="5899" max="5899" width="19.140625" style="45" customWidth="1"/>
    <col min="5900" max="5900" width="30.5703125" style="45" customWidth="1"/>
    <col min="5901" max="5902" width="9.140625" style="45"/>
    <col min="5903" max="5903" width="18.28515625" style="45" bestFit="1" customWidth="1"/>
    <col min="5904" max="6143" width="9.140625" style="45"/>
    <col min="6144" max="6144" width="8.28515625" style="45" bestFit="1" customWidth="1"/>
    <col min="6145" max="6145" width="14.7109375" style="45" customWidth="1"/>
    <col min="6146" max="6146" width="81.140625" style="45" customWidth="1"/>
    <col min="6147" max="6147" width="10.7109375" style="45" customWidth="1"/>
    <col min="6148" max="6148" width="15.7109375" style="45" customWidth="1"/>
    <col min="6149" max="6149" width="18" style="45" bestFit="1" customWidth="1"/>
    <col min="6150" max="6150" width="19.7109375" style="45" customWidth="1"/>
    <col min="6151" max="6151" width="15.7109375" style="45" customWidth="1"/>
    <col min="6152" max="6152" width="7.42578125" style="45" customWidth="1"/>
    <col min="6153" max="6153" width="31" style="45" customWidth="1"/>
    <col min="6154" max="6154" width="27.7109375" style="45" customWidth="1"/>
    <col min="6155" max="6155" width="19.140625" style="45" customWidth="1"/>
    <col min="6156" max="6156" width="30.5703125" style="45" customWidth="1"/>
    <col min="6157" max="6158" width="9.140625" style="45"/>
    <col min="6159" max="6159" width="18.28515625" style="45" bestFit="1" customWidth="1"/>
    <col min="6160" max="6399" width="9.140625" style="45"/>
    <col min="6400" max="6400" width="8.28515625" style="45" bestFit="1" customWidth="1"/>
    <col min="6401" max="6401" width="14.7109375" style="45" customWidth="1"/>
    <col min="6402" max="6402" width="81.140625" style="45" customWidth="1"/>
    <col min="6403" max="6403" width="10.7109375" style="45" customWidth="1"/>
    <col min="6404" max="6404" width="15.7109375" style="45" customWidth="1"/>
    <col min="6405" max="6405" width="18" style="45" bestFit="1" customWidth="1"/>
    <col min="6406" max="6406" width="19.7109375" style="45" customWidth="1"/>
    <col min="6407" max="6407" width="15.7109375" style="45" customWidth="1"/>
    <col min="6408" max="6408" width="7.42578125" style="45" customWidth="1"/>
    <col min="6409" max="6409" width="31" style="45" customWidth="1"/>
    <col min="6410" max="6410" width="27.7109375" style="45" customWidth="1"/>
    <col min="6411" max="6411" width="19.140625" style="45" customWidth="1"/>
    <col min="6412" max="6412" width="30.5703125" style="45" customWidth="1"/>
    <col min="6413" max="6414" width="9.140625" style="45"/>
    <col min="6415" max="6415" width="18.28515625" style="45" bestFit="1" customWidth="1"/>
    <col min="6416" max="6655" width="9.140625" style="45"/>
    <col min="6656" max="6656" width="8.28515625" style="45" bestFit="1" customWidth="1"/>
    <col min="6657" max="6657" width="14.7109375" style="45" customWidth="1"/>
    <col min="6658" max="6658" width="81.140625" style="45" customWidth="1"/>
    <col min="6659" max="6659" width="10.7109375" style="45" customWidth="1"/>
    <col min="6660" max="6660" width="15.7109375" style="45" customWidth="1"/>
    <col min="6661" max="6661" width="18" style="45" bestFit="1" customWidth="1"/>
    <col min="6662" max="6662" width="19.7109375" style="45" customWidth="1"/>
    <col min="6663" max="6663" width="15.7109375" style="45" customWidth="1"/>
    <col min="6664" max="6664" width="7.42578125" style="45" customWidth="1"/>
    <col min="6665" max="6665" width="31" style="45" customWidth="1"/>
    <col min="6666" max="6666" width="27.7109375" style="45" customWidth="1"/>
    <col min="6667" max="6667" width="19.140625" style="45" customWidth="1"/>
    <col min="6668" max="6668" width="30.5703125" style="45" customWidth="1"/>
    <col min="6669" max="6670" width="9.140625" style="45"/>
    <col min="6671" max="6671" width="18.28515625" style="45" bestFit="1" customWidth="1"/>
    <col min="6672" max="6911" width="9.140625" style="45"/>
    <col min="6912" max="6912" width="8.28515625" style="45" bestFit="1" customWidth="1"/>
    <col min="6913" max="6913" width="14.7109375" style="45" customWidth="1"/>
    <col min="6914" max="6914" width="81.140625" style="45" customWidth="1"/>
    <col min="6915" max="6915" width="10.7109375" style="45" customWidth="1"/>
    <col min="6916" max="6916" width="15.7109375" style="45" customWidth="1"/>
    <col min="6917" max="6917" width="18" style="45" bestFit="1" customWidth="1"/>
    <col min="6918" max="6918" width="19.7109375" style="45" customWidth="1"/>
    <col min="6919" max="6919" width="15.7109375" style="45" customWidth="1"/>
    <col min="6920" max="6920" width="7.42578125" style="45" customWidth="1"/>
    <col min="6921" max="6921" width="31" style="45" customWidth="1"/>
    <col min="6922" max="6922" width="27.7109375" style="45" customWidth="1"/>
    <col min="6923" max="6923" width="19.140625" style="45" customWidth="1"/>
    <col min="6924" max="6924" width="30.5703125" style="45" customWidth="1"/>
    <col min="6925" max="6926" width="9.140625" style="45"/>
    <col min="6927" max="6927" width="18.28515625" style="45" bestFit="1" customWidth="1"/>
    <col min="6928" max="7167" width="9.140625" style="45"/>
    <col min="7168" max="7168" width="8.28515625" style="45" bestFit="1" customWidth="1"/>
    <col min="7169" max="7169" width="14.7109375" style="45" customWidth="1"/>
    <col min="7170" max="7170" width="81.140625" style="45" customWidth="1"/>
    <col min="7171" max="7171" width="10.7109375" style="45" customWidth="1"/>
    <col min="7172" max="7172" width="15.7109375" style="45" customWidth="1"/>
    <col min="7173" max="7173" width="18" style="45" bestFit="1" customWidth="1"/>
    <col min="7174" max="7174" width="19.7109375" style="45" customWidth="1"/>
    <col min="7175" max="7175" width="15.7109375" style="45" customWidth="1"/>
    <col min="7176" max="7176" width="7.42578125" style="45" customWidth="1"/>
    <col min="7177" max="7177" width="31" style="45" customWidth="1"/>
    <col min="7178" max="7178" width="27.7109375" style="45" customWidth="1"/>
    <col min="7179" max="7179" width="19.140625" style="45" customWidth="1"/>
    <col min="7180" max="7180" width="30.5703125" style="45" customWidth="1"/>
    <col min="7181" max="7182" width="9.140625" style="45"/>
    <col min="7183" max="7183" width="18.28515625" style="45" bestFit="1" customWidth="1"/>
    <col min="7184" max="7423" width="9.140625" style="45"/>
    <col min="7424" max="7424" width="8.28515625" style="45" bestFit="1" customWidth="1"/>
    <col min="7425" max="7425" width="14.7109375" style="45" customWidth="1"/>
    <col min="7426" max="7426" width="81.140625" style="45" customWidth="1"/>
    <col min="7427" max="7427" width="10.7109375" style="45" customWidth="1"/>
    <col min="7428" max="7428" width="15.7109375" style="45" customWidth="1"/>
    <col min="7429" max="7429" width="18" style="45" bestFit="1" customWidth="1"/>
    <col min="7430" max="7430" width="19.7109375" style="45" customWidth="1"/>
    <col min="7431" max="7431" width="15.7109375" style="45" customWidth="1"/>
    <col min="7432" max="7432" width="7.42578125" style="45" customWidth="1"/>
    <col min="7433" max="7433" width="31" style="45" customWidth="1"/>
    <col min="7434" max="7434" width="27.7109375" style="45" customWidth="1"/>
    <col min="7435" max="7435" width="19.140625" style="45" customWidth="1"/>
    <col min="7436" max="7436" width="30.5703125" style="45" customWidth="1"/>
    <col min="7437" max="7438" width="9.140625" style="45"/>
    <col min="7439" max="7439" width="18.28515625" style="45" bestFit="1" customWidth="1"/>
    <col min="7440" max="7679" width="9.140625" style="45"/>
    <col min="7680" max="7680" width="8.28515625" style="45" bestFit="1" customWidth="1"/>
    <col min="7681" max="7681" width="14.7109375" style="45" customWidth="1"/>
    <col min="7682" max="7682" width="81.140625" style="45" customWidth="1"/>
    <col min="7683" max="7683" width="10.7109375" style="45" customWidth="1"/>
    <col min="7684" max="7684" width="15.7109375" style="45" customWidth="1"/>
    <col min="7685" max="7685" width="18" style="45" bestFit="1" customWidth="1"/>
    <col min="7686" max="7686" width="19.7109375" style="45" customWidth="1"/>
    <col min="7687" max="7687" width="15.7109375" style="45" customWidth="1"/>
    <col min="7688" max="7688" width="7.42578125" style="45" customWidth="1"/>
    <col min="7689" max="7689" width="31" style="45" customWidth="1"/>
    <col min="7690" max="7690" width="27.7109375" style="45" customWidth="1"/>
    <col min="7691" max="7691" width="19.140625" style="45" customWidth="1"/>
    <col min="7692" max="7692" width="30.5703125" style="45" customWidth="1"/>
    <col min="7693" max="7694" width="9.140625" style="45"/>
    <col min="7695" max="7695" width="18.28515625" style="45" bestFit="1" customWidth="1"/>
    <col min="7696" max="7935" width="9.140625" style="45"/>
    <col min="7936" max="7936" width="8.28515625" style="45" bestFit="1" customWidth="1"/>
    <col min="7937" max="7937" width="14.7109375" style="45" customWidth="1"/>
    <col min="7938" max="7938" width="81.140625" style="45" customWidth="1"/>
    <col min="7939" max="7939" width="10.7109375" style="45" customWidth="1"/>
    <col min="7940" max="7940" width="15.7109375" style="45" customWidth="1"/>
    <col min="7941" max="7941" width="18" style="45" bestFit="1" customWidth="1"/>
    <col min="7942" max="7942" width="19.7109375" style="45" customWidth="1"/>
    <col min="7943" max="7943" width="15.7109375" style="45" customWidth="1"/>
    <col min="7944" max="7944" width="7.42578125" style="45" customWidth="1"/>
    <col min="7945" max="7945" width="31" style="45" customWidth="1"/>
    <col min="7946" max="7946" width="27.7109375" style="45" customWidth="1"/>
    <col min="7947" max="7947" width="19.140625" style="45" customWidth="1"/>
    <col min="7948" max="7948" width="30.5703125" style="45" customWidth="1"/>
    <col min="7949" max="7950" width="9.140625" style="45"/>
    <col min="7951" max="7951" width="18.28515625" style="45" bestFit="1" customWidth="1"/>
    <col min="7952" max="8191" width="9.140625" style="45"/>
    <col min="8192" max="8192" width="8.28515625" style="45" bestFit="1" customWidth="1"/>
    <col min="8193" max="8193" width="14.7109375" style="45" customWidth="1"/>
    <col min="8194" max="8194" width="81.140625" style="45" customWidth="1"/>
    <col min="8195" max="8195" width="10.7109375" style="45" customWidth="1"/>
    <col min="8196" max="8196" width="15.7109375" style="45" customWidth="1"/>
    <col min="8197" max="8197" width="18" style="45" bestFit="1" customWidth="1"/>
    <col min="8198" max="8198" width="19.7109375" style="45" customWidth="1"/>
    <col min="8199" max="8199" width="15.7109375" style="45" customWidth="1"/>
    <col min="8200" max="8200" width="7.42578125" style="45" customWidth="1"/>
    <col min="8201" max="8201" width="31" style="45" customWidth="1"/>
    <col min="8202" max="8202" width="27.7109375" style="45" customWidth="1"/>
    <col min="8203" max="8203" width="19.140625" style="45" customWidth="1"/>
    <col min="8204" max="8204" width="30.5703125" style="45" customWidth="1"/>
    <col min="8205" max="8206" width="9.140625" style="45"/>
    <col min="8207" max="8207" width="18.28515625" style="45" bestFit="1" customWidth="1"/>
    <col min="8208" max="8447" width="9.140625" style="45"/>
    <col min="8448" max="8448" width="8.28515625" style="45" bestFit="1" customWidth="1"/>
    <col min="8449" max="8449" width="14.7109375" style="45" customWidth="1"/>
    <col min="8450" max="8450" width="81.140625" style="45" customWidth="1"/>
    <col min="8451" max="8451" width="10.7109375" style="45" customWidth="1"/>
    <col min="8452" max="8452" width="15.7109375" style="45" customWidth="1"/>
    <col min="8453" max="8453" width="18" style="45" bestFit="1" customWidth="1"/>
    <col min="8454" max="8454" width="19.7109375" style="45" customWidth="1"/>
    <col min="8455" max="8455" width="15.7109375" style="45" customWidth="1"/>
    <col min="8456" max="8456" width="7.42578125" style="45" customWidth="1"/>
    <col min="8457" max="8457" width="31" style="45" customWidth="1"/>
    <col min="8458" max="8458" width="27.7109375" style="45" customWidth="1"/>
    <col min="8459" max="8459" width="19.140625" style="45" customWidth="1"/>
    <col min="8460" max="8460" width="30.5703125" style="45" customWidth="1"/>
    <col min="8461" max="8462" width="9.140625" style="45"/>
    <col min="8463" max="8463" width="18.28515625" style="45" bestFit="1" customWidth="1"/>
    <col min="8464" max="8703" width="9.140625" style="45"/>
    <col min="8704" max="8704" width="8.28515625" style="45" bestFit="1" customWidth="1"/>
    <col min="8705" max="8705" width="14.7109375" style="45" customWidth="1"/>
    <col min="8706" max="8706" width="81.140625" style="45" customWidth="1"/>
    <col min="8707" max="8707" width="10.7109375" style="45" customWidth="1"/>
    <col min="8708" max="8708" width="15.7109375" style="45" customWidth="1"/>
    <col min="8709" max="8709" width="18" style="45" bestFit="1" customWidth="1"/>
    <col min="8710" max="8710" width="19.7109375" style="45" customWidth="1"/>
    <col min="8711" max="8711" width="15.7109375" style="45" customWidth="1"/>
    <col min="8712" max="8712" width="7.42578125" style="45" customWidth="1"/>
    <col min="8713" max="8713" width="31" style="45" customWidth="1"/>
    <col min="8714" max="8714" width="27.7109375" style="45" customWidth="1"/>
    <col min="8715" max="8715" width="19.140625" style="45" customWidth="1"/>
    <col min="8716" max="8716" width="30.5703125" style="45" customWidth="1"/>
    <col min="8717" max="8718" width="9.140625" style="45"/>
    <col min="8719" max="8719" width="18.28515625" style="45" bestFit="1" customWidth="1"/>
    <col min="8720" max="8959" width="9.140625" style="45"/>
    <col min="8960" max="8960" width="8.28515625" style="45" bestFit="1" customWidth="1"/>
    <col min="8961" max="8961" width="14.7109375" style="45" customWidth="1"/>
    <col min="8962" max="8962" width="81.140625" style="45" customWidth="1"/>
    <col min="8963" max="8963" width="10.7109375" style="45" customWidth="1"/>
    <col min="8964" max="8964" width="15.7109375" style="45" customWidth="1"/>
    <col min="8965" max="8965" width="18" style="45" bestFit="1" customWidth="1"/>
    <col min="8966" max="8966" width="19.7109375" style="45" customWidth="1"/>
    <col min="8967" max="8967" width="15.7109375" style="45" customWidth="1"/>
    <col min="8968" max="8968" width="7.42578125" style="45" customWidth="1"/>
    <col min="8969" max="8969" width="31" style="45" customWidth="1"/>
    <col min="8970" max="8970" width="27.7109375" style="45" customWidth="1"/>
    <col min="8971" max="8971" width="19.140625" style="45" customWidth="1"/>
    <col min="8972" max="8972" width="30.5703125" style="45" customWidth="1"/>
    <col min="8973" max="8974" width="9.140625" style="45"/>
    <col min="8975" max="8975" width="18.28515625" style="45" bestFit="1" customWidth="1"/>
    <col min="8976" max="9215" width="9.140625" style="45"/>
    <col min="9216" max="9216" width="8.28515625" style="45" bestFit="1" customWidth="1"/>
    <col min="9217" max="9217" width="14.7109375" style="45" customWidth="1"/>
    <col min="9218" max="9218" width="81.140625" style="45" customWidth="1"/>
    <col min="9219" max="9219" width="10.7109375" style="45" customWidth="1"/>
    <col min="9220" max="9220" width="15.7109375" style="45" customWidth="1"/>
    <col min="9221" max="9221" width="18" style="45" bestFit="1" customWidth="1"/>
    <col min="9222" max="9222" width="19.7109375" style="45" customWidth="1"/>
    <col min="9223" max="9223" width="15.7109375" style="45" customWidth="1"/>
    <col min="9224" max="9224" width="7.42578125" style="45" customWidth="1"/>
    <col min="9225" max="9225" width="31" style="45" customWidth="1"/>
    <col min="9226" max="9226" width="27.7109375" style="45" customWidth="1"/>
    <col min="9227" max="9227" width="19.140625" style="45" customWidth="1"/>
    <col min="9228" max="9228" width="30.5703125" style="45" customWidth="1"/>
    <col min="9229" max="9230" width="9.140625" style="45"/>
    <col min="9231" max="9231" width="18.28515625" style="45" bestFit="1" customWidth="1"/>
    <col min="9232" max="9471" width="9.140625" style="45"/>
    <col min="9472" max="9472" width="8.28515625" style="45" bestFit="1" customWidth="1"/>
    <col min="9473" max="9473" width="14.7109375" style="45" customWidth="1"/>
    <col min="9474" max="9474" width="81.140625" style="45" customWidth="1"/>
    <col min="9475" max="9475" width="10.7109375" style="45" customWidth="1"/>
    <col min="9476" max="9476" width="15.7109375" style="45" customWidth="1"/>
    <col min="9477" max="9477" width="18" style="45" bestFit="1" customWidth="1"/>
    <col min="9478" max="9478" width="19.7109375" style="45" customWidth="1"/>
    <col min="9479" max="9479" width="15.7109375" style="45" customWidth="1"/>
    <col min="9480" max="9480" width="7.42578125" style="45" customWidth="1"/>
    <col min="9481" max="9481" width="31" style="45" customWidth="1"/>
    <col min="9482" max="9482" width="27.7109375" style="45" customWidth="1"/>
    <col min="9483" max="9483" width="19.140625" style="45" customWidth="1"/>
    <col min="9484" max="9484" width="30.5703125" style="45" customWidth="1"/>
    <col min="9485" max="9486" width="9.140625" style="45"/>
    <col min="9487" max="9487" width="18.28515625" style="45" bestFit="1" customWidth="1"/>
    <col min="9488" max="9727" width="9.140625" style="45"/>
    <col min="9728" max="9728" width="8.28515625" style="45" bestFit="1" customWidth="1"/>
    <col min="9729" max="9729" width="14.7109375" style="45" customWidth="1"/>
    <col min="9730" max="9730" width="81.140625" style="45" customWidth="1"/>
    <col min="9731" max="9731" width="10.7109375" style="45" customWidth="1"/>
    <col min="9732" max="9732" width="15.7109375" style="45" customWidth="1"/>
    <col min="9733" max="9733" width="18" style="45" bestFit="1" customWidth="1"/>
    <col min="9734" max="9734" width="19.7109375" style="45" customWidth="1"/>
    <col min="9735" max="9735" width="15.7109375" style="45" customWidth="1"/>
    <col min="9736" max="9736" width="7.42578125" style="45" customWidth="1"/>
    <col min="9737" max="9737" width="31" style="45" customWidth="1"/>
    <col min="9738" max="9738" width="27.7109375" style="45" customWidth="1"/>
    <col min="9739" max="9739" width="19.140625" style="45" customWidth="1"/>
    <col min="9740" max="9740" width="30.5703125" style="45" customWidth="1"/>
    <col min="9741" max="9742" width="9.140625" style="45"/>
    <col min="9743" max="9743" width="18.28515625" style="45" bestFit="1" customWidth="1"/>
    <col min="9744" max="9983" width="9.140625" style="45"/>
    <col min="9984" max="9984" width="8.28515625" style="45" bestFit="1" customWidth="1"/>
    <col min="9985" max="9985" width="14.7109375" style="45" customWidth="1"/>
    <col min="9986" max="9986" width="81.140625" style="45" customWidth="1"/>
    <col min="9987" max="9987" width="10.7109375" style="45" customWidth="1"/>
    <col min="9988" max="9988" width="15.7109375" style="45" customWidth="1"/>
    <col min="9989" max="9989" width="18" style="45" bestFit="1" customWidth="1"/>
    <col min="9990" max="9990" width="19.7109375" style="45" customWidth="1"/>
    <col min="9991" max="9991" width="15.7109375" style="45" customWidth="1"/>
    <col min="9992" max="9992" width="7.42578125" style="45" customWidth="1"/>
    <col min="9993" max="9993" width="31" style="45" customWidth="1"/>
    <col min="9994" max="9994" width="27.7109375" style="45" customWidth="1"/>
    <col min="9995" max="9995" width="19.140625" style="45" customWidth="1"/>
    <col min="9996" max="9996" width="30.5703125" style="45" customWidth="1"/>
    <col min="9997" max="9998" width="9.140625" style="45"/>
    <col min="9999" max="9999" width="18.28515625" style="45" bestFit="1" customWidth="1"/>
    <col min="10000" max="10239" width="9.140625" style="45"/>
    <col min="10240" max="10240" width="8.28515625" style="45" bestFit="1" customWidth="1"/>
    <col min="10241" max="10241" width="14.7109375" style="45" customWidth="1"/>
    <col min="10242" max="10242" width="81.140625" style="45" customWidth="1"/>
    <col min="10243" max="10243" width="10.7109375" style="45" customWidth="1"/>
    <col min="10244" max="10244" width="15.7109375" style="45" customWidth="1"/>
    <col min="10245" max="10245" width="18" style="45" bestFit="1" customWidth="1"/>
    <col min="10246" max="10246" width="19.7109375" style="45" customWidth="1"/>
    <col min="10247" max="10247" width="15.7109375" style="45" customWidth="1"/>
    <col min="10248" max="10248" width="7.42578125" style="45" customWidth="1"/>
    <col min="10249" max="10249" width="31" style="45" customWidth="1"/>
    <col min="10250" max="10250" width="27.7109375" style="45" customWidth="1"/>
    <col min="10251" max="10251" width="19.140625" style="45" customWidth="1"/>
    <col min="10252" max="10252" width="30.5703125" style="45" customWidth="1"/>
    <col min="10253" max="10254" width="9.140625" style="45"/>
    <col min="10255" max="10255" width="18.28515625" style="45" bestFit="1" customWidth="1"/>
    <col min="10256" max="10495" width="9.140625" style="45"/>
    <col min="10496" max="10496" width="8.28515625" style="45" bestFit="1" customWidth="1"/>
    <col min="10497" max="10497" width="14.7109375" style="45" customWidth="1"/>
    <col min="10498" max="10498" width="81.140625" style="45" customWidth="1"/>
    <col min="10499" max="10499" width="10.7109375" style="45" customWidth="1"/>
    <col min="10500" max="10500" width="15.7109375" style="45" customWidth="1"/>
    <col min="10501" max="10501" width="18" style="45" bestFit="1" customWidth="1"/>
    <col min="10502" max="10502" width="19.7109375" style="45" customWidth="1"/>
    <col min="10503" max="10503" width="15.7109375" style="45" customWidth="1"/>
    <col min="10504" max="10504" width="7.42578125" style="45" customWidth="1"/>
    <col min="10505" max="10505" width="31" style="45" customWidth="1"/>
    <col min="10506" max="10506" width="27.7109375" style="45" customWidth="1"/>
    <col min="10507" max="10507" width="19.140625" style="45" customWidth="1"/>
    <col min="10508" max="10508" width="30.5703125" style="45" customWidth="1"/>
    <col min="10509" max="10510" width="9.140625" style="45"/>
    <col min="10511" max="10511" width="18.28515625" style="45" bestFit="1" customWidth="1"/>
    <col min="10512" max="10751" width="9.140625" style="45"/>
    <col min="10752" max="10752" width="8.28515625" style="45" bestFit="1" customWidth="1"/>
    <col min="10753" max="10753" width="14.7109375" style="45" customWidth="1"/>
    <col min="10754" max="10754" width="81.140625" style="45" customWidth="1"/>
    <col min="10755" max="10755" width="10.7109375" style="45" customWidth="1"/>
    <col min="10756" max="10756" width="15.7109375" style="45" customWidth="1"/>
    <col min="10757" max="10757" width="18" style="45" bestFit="1" customWidth="1"/>
    <col min="10758" max="10758" width="19.7109375" style="45" customWidth="1"/>
    <col min="10759" max="10759" width="15.7109375" style="45" customWidth="1"/>
    <col min="10760" max="10760" width="7.42578125" style="45" customWidth="1"/>
    <col min="10761" max="10761" width="31" style="45" customWidth="1"/>
    <col min="10762" max="10762" width="27.7109375" style="45" customWidth="1"/>
    <col min="10763" max="10763" width="19.140625" style="45" customWidth="1"/>
    <col min="10764" max="10764" width="30.5703125" style="45" customWidth="1"/>
    <col min="10765" max="10766" width="9.140625" style="45"/>
    <col min="10767" max="10767" width="18.28515625" style="45" bestFit="1" customWidth="1"/>
    <col min="10768" max="11007" width="9.140625" style="45"/>
    <col min="11008" max="11008" width="8.28515625" style="45" bestFit="1" customWidth="1"/>
    <col min="11009" max="11009" width="14.7109375" style="45" customWidth="1"/>
    <col min="11010" max="11010" width="81.140625" style="45" customWidth="1"/>
    <col min="11011" max="11011" width="10.7109375" style="45" customWidth="1"/>
    <col min="11012" max="11012" width="15.7109375" style="45" customWidth="1"/>
    <col min="11013" max="11013" width="18" style="45" bestFit="1" customWidth="1"/>
    <col min="11014" max="11014" width="19.7109375" style="45" customWidth="1"/>
    <col min="11015" max="11015" width="15.7109375" style="45" customWidth="1"/>
    <col min="11016" max="11016" width="7.42578125" style="45" customWidth="1"/>
    <col min="11017" max="11017" width="31" style="45" customWidth="1"/>
    <col min="11018" max="11018" width="27.7109375" style="45" customWidth="1"/>
    <col min="11019" max="11019" width="19.140625" style="45" customWidth="1"/>
    <col min="11020" max="11020" width="30.5703125" style="45" customWidth="1"/>
    <col min="11021" max="11022" width="9.140625" style="45"/>
    <col min="11023" max="11023" width="18.28515625" style="45" bestFit="1" customWidth="1"/>
    <col min="11024" max="11263" width="9.140625" style="45"/>
    <col min="11264" max="11264" width="8.28515625" style="45" bestFit="1" customWidth="1"/>
    <col min="11265" max="11265" width="14.7109375" style="45" customWidth="1"/>
    <col min="11266" max="11266" width="81.140625" style="45" customWidth="1"/>
    <col min="11267" max="11267" width="10.7109375" style="45" customWidth="1"/>
    <col min="11268" max="11268" width="15.7109375" style="45" customWidth="1"/>
    <col min="11269" max="11269" width="18" style="45" bestFit="1" customWidth="1"/>
    <col min="11270" max="11270" width="19.7109375" style="45" customWidth="1"/>
    <col min="11271" max="11271" width="15.7109375" style="45" customWidth="1"/>
    <col min="11272" max="11272" width="7.42578125" style="45" customWidth="1"/>
    <col min="11273" max="11273" width="31" style="45" customWidth="1"/>
    <col min="11274" max="11274" width="27.7109375" style="45" customWidth="1"/>
    <col min="11275" max="11275" width="19.140625" style="45" customWidth="1"/>
    <col min="11276" max="11276" width="30.5703125" style="45" customWidth="1"/>
    <col min="11277" max="11278" width="9.140625" style="45"/>
    <col min="11279" max="11279" width="18.28515625" style="45" bestFit="1" customWidth="1"/>
    <col min="11280" max="11519" width="9.140625" style="45"/>
    <col min="11520" max="11520" width="8.28515625" style="45" bestFit="1" customWidth="1"/>
    <col min="11521" max="11521" width="14.7109375" style="45" customWidth="1"/>
    <col min="11522" max="11522" width="81.140625" style="45" customWidth="1"/>
    <col min="11523" max="11523" width="10.7109375" style="45" customWidth="1"/>
    <col min="11524" max="11524" width="15.7109375" style="45" customWidth="1"/>
    <col min="11525" max="11525" width="18" style="45" bestFit="1" customWidth="1"/>
    <col min="11526" max="11526" width="19.7109375" style="45" customWidth="1"/>
    <col min="11527" max="11527" width="15.7109375" style="45" customWidth="1"/>
    <col min="11528" max="11528" width="7.42578125" style="45" customWidth="1"/>
    <col min="11529" max="11529" width="31" style="45" customWidth="1"/>
    <col min="11530" max="11530" width="27.7109375" style="45" customWidth="1"/>
    <col min="11531" max="11531" width="19.140625" style="45" customWidth="1"/>
    <col min="11532" max="11532" width="30.5703125" style="45" customWidth="1"/>
    <col min="11533" max="11534" width="9.140625" style="45"/>
    <col min="11535" max="11535" width="18.28515625" style="45" bestFit="1" customWidth="1"/>
    <col min="11536" max="11775" width="9.140625" style="45"/>
    <col min="11776" max="11776" width="8.28515625" style="45" bestFit="1" customWidth="1"/>
    <col min="11777" max="11777" width="14.7109375" style="45" customWidth="1"/>
    <col min="11778" max="11778" width="81.140625" style="45" customWidth="1"/>
    <col min="11779" max="11779" width="10.7109375" style="45" customWidth="1"/>
    <col min="11780" max="11780" width="15.7109375" style="45" customWidth="1"/>
    <col min="11781" max="11781" width="18" style="45" bestFit="1" customWidth="1"/>
    <col min="11782" max="11782" width="19.7109375" style="45" customWidth="1"/>
    <col min="11783" max="11783" width="15.7109375" style="45" customWidth="1"/>
    <col min="11784" max="11784" width="7.42578125" style="45" customWidth="1"/>
    <col min="11785" max="11785" width="31" style="45" customWidth="1"/>
    <col min="11786" max="11786" width="27.7109375" style="45" customWidth="1"/>
    <col min="11787" max="11787" width="19.140625" style="45" customWidth="1"/>
    <col min="11788" max="11788" width="30.5703125" style="45" customWidth="1"/>
    <col min="11789" max="11790" width="9.140625" style="45"/>
    <col min="11791" max="11791" width="18.28515625" style="45" bestFit="1" customWidth="1"/>
    <col min="11792" max="12031" width="9.140625" style="45"/>
    <col min="12032" max="12032" width="8.28515625" style="45" bestFit="1" customWidth="1"/>
    <col min="12033" max="12033" width="14.7109375" style="45" customWidth="1"/>
    <col min="12034" max="12034" width="81.140625" style="45" customWidth="1"/>
    <col min="12035" max="12035" width="10.7109375" style="45" customWidth="1"/>
    <col min="12036" max="12036" width="15.7109375" style="45" customWidth="1"/>
    <col min="12037" max="12037" width="18" style="45" bestFit="1" customWidth="1"/>
    <col min="12038" max="12038" width="19.7109375" style="45" customWidth="1"/>
    <col min="12039" max="12039" width="15.7109375" style="45" customWidth="1"/>
    <col min="12040" max="12040" width="7.42578125" style="45" customWidth="1"/>
    <col min="12041" max="12041" width="31" style="45" customWidth="1"/>
    <col min="12042" max="12042" width="27.7109375" style="45" customWidth="1"/>
    <col min="12043" max="12043" width="19.140625" style="45" customWidth="1"/>
    <col min="12044" max="12044" width="30.5703125" style="45" customWidth="1"/>
    <col min="12045" max="12046" width="9.140625" style="45"/>
    <col min="12047" max="12047" width="18.28515625" style="45" bestFit="1" customWidth="1"/>
    <col min="12048" max="12287" width="9.140625" style="45"/>
    <col min="12288" max="12288" width="8.28515625" style="45" bestFit="1" customWidth="1"/>
    <col min="12289" max="12289" width="14.7109375" style="45" customWidth="1"/>
    <col min="12290" max="12290" width="81.140625" style="45" customWidth="1"/>
    <col min="12291" max="12291" width="10.7109375" style="45" customWidth="1"/>
    <col min="12292" max="12292" width="15.7109375" style="45" customWidth="1"/>
    <col min="12293" max="12293" width="18" style="45" bestFit="1" customWidth="1"/>
    <col min="12294" max="12294" width="19.7109375" style="45" customWidth="1"/>
    <col min="12295" max="12295" width="15.7109375" style="45" customWidth="1"/>
    <col min="12296" max="12296" width="7.42578125" style="45" customWidth="1"/>
    <col min="12297" max="12297" width="31" style="45" customWidth="1"/>
    <col min="12298" max="12298" width="27.7109375" style="45" customWidth="1"/>
    <col min="12299" max="12299" width="19.140625" style="45" customWidth="1"/>
    <col min="12300" max="12300" width="30.5703125" style="45" customWidth="1"/>
    <col min="12301" max="12302" width="9.140625" style="45"/>
    <col min="12303" max="12303" width="18.28515625" style="45" bestFit="1" customWidth="1"/>
    <col min="12304" max="12543" width="9.140625" style="45"/>
    <col min="12544" max="12544" width="8.28515625" style="45" bestFit="1" customWidth="1"/>
    <col min="12545" max="12545" width="14.7109375" style="45" customWidth="1"/>
    <col min="12546" max="12546" width="81.140625" style="45" customWidth="1"/>
    <col min="12547" max="12547" width="10.7109375" style="45" customWidth="1"/>
    <col min="12548" max="12548" width="15.7109375" style="45" customWidth="1"/>
    <col min="12549" max="12549" width="18" style="45" bestFit="1" customWidth="1"/>
    <col min="12550" max="12550" width="19.7109375" style="45" customWidth="1"/>
    <col min="12551" max="12551" width="15.7109375" style="45" customWidth="1"/>
    <col min="12552" max="12552" width="7.42578125" style="45" customWidth="1"/>
    <col min="12553" max="12553" width="31" style="45" customWidth="1"/>
    <col min="12554" max="12554" width="27.7109375" style="45" customWidth="1"/>
    <col min="12555" max="12555" width="19.140625" style="45" customWidth="1"/>
    <col min="12556" max="12556" width="30.5703125" style="45" customWidth="1"/>
    <col min="12557" max="12558" width="9.140625" style="45"/>
    <col min="12559" max="12559" width="18.28515625" style="45" bestFit="1" customWidth="1"/>
    <col min="12560" max="12799" width="9.140625" style="45"/>
    <col min="12800" max="12800" width="8.28515625" style="45" bestFit="1" customWidth="1"/>
    <col min="12801" max="12801" width="14.7109375" style="45" customWidth="1"/>
    <col min="12802" max="12802" width="81.140625" style="45" customWidth="1"/>
    <col min="12803" max="12803" width="10.7109375" style="45" customWidth="1"/>
    <col min="12804" max="12804" width="15.7109375" style="45" customWidth="1"/>
    <col min="12805" max="12805" width="18" style="45" bestFit="1" customWidth="1"/>
    <col min="12806" max="12806" width="19.7109375" style="45" customWidth="1"/>
    <col min="12807" max="12807" width="15.7109375" style="45" customWidth="1"/>
    <col min="12808" max="12808" width="7.42578125" style="45" customWidth="1"/>
    <col min="12809" max="12809" width="31" style="45" customWidth="1"/>
    <col min="12810" max="12810" width="27.7109375" style="45" customWidth="1"/>
    <col min="12811" max="12811" width="19.140625" style="45" customWidth="1"/>
    <col min="12812" max="12812" width="30.5703125" style="45" customWidth="1"/>
    <col min="12813" max="12814" width="9.140625" style="45"/>
    <col min="12815" max="12815" width="18.28515625" style="45" bestFit="1" customWidth="1"/>
    <col min="12816" max="13055" width="9.140625" style="45"/>
    <col min="13056" max="13056" width="8.28515625" style="45" bestFit="1" customWidth="1"/>
    <col min="13057" max="13057" width="14.7109375" style="45" customWidth="1"/>
    <col min="13058" max="13058" width="81.140625" style="45" customWidth="1"/>
    <col min="13059" max="13059" width="10.7109375" style="45" customWidth="1"/>
    <col min="13060" max="13060" width="15.7109375" style="45" customWidth="1"/>
    <col min="13061" max="13061" width="18" style="45" bestFit="1" customWidth="1"/>
    <col min="13062" max="13062" width="19.7109375" style="45" customWidth="1"/>
    <col min="13063" max="13063" width="15.7109375" style="45" customWidth="1"/>
    <col min="13064" max="13064" width="7.42578125" style="45" customWidth="1"/>
    <col min="13065" max="13065" width="31" style="45" customWidth="1"/>
    <col min="13066" max="13066" width="27.7109375" style="45" customWidth="1"/>
    <col min="13067" max="13067" width="19.140625" style="45" customWidth="1"/>
    <col min="13068" max="13068" width="30.5703125" style="45" customWidth="1"/>
    <col min="13069" max="13070" width="9.140625" style="45"/>
    <col min="13071" max="13071" width="18.28515625" style="45" bestFit="1" customWidth="1"/>
    <col min="13072" max="13311" width="9.140625" style="45"/>
    <col min="13312" max="13312" width="8.28515625" style="45" bestFit="1" customWidth="1"/>
    <col min="13313" max="13313" width="14.7109375" style="45" customWidth="1"/>
    <col min="13314" max="13314" width="81.140625" style="45" customWidth="1"/>
    <col min="13315" max="13315" width="10.7109375" style="45" customWidth="1"/>
    <col min="13316" max="13316" width="15.7109375" style="45" customWidth="1"/>
    <col min="13317" max="13317" width="18" style="45" bestFit="1" customWidth="1"/>
    <col min="13318" max="13318" width="19.7109375" style="45" customWidth="1"/>
    <col min="13319" max="13319" width="15.7109375" style="45" customWidth="1"/>
    <col min="13320" max="13320" width="7.42578125" style="45" customWidth="1"/>
    <col min="13321" max="13321" width="31" style="45" customWidth="1"/>
    <col min="13322" max="13322" width="27.7109375" style="45" customWidth="1"/>
    <col min="13323" max="13323" width="19.140625" style="45" customWidth="1"/>
    <col min="13324" max="13324" width="30.5703125" style="45" customWidth="1"/>
    <col min="13325" max="13326" width="9.140625" style="45"/>
    <col min="13327" max="13327" width="18.28515625" style="45" bestFit="1" customWidth="1"/>
    <col min="13328" max="13567" width="9.140625" style="45"/>
    <col min="13568" max="13568" width="8.28515625" style="45" bestFit="1" customWidth="1"/>
    <col min="13569" max="13569" width="14.7109375" style="45" customWidth="1"/>
    <col min="13570" max="13570" width="81.140625" style="45" customWidth="1"/>
    <col min="13571" max="13571" width="10.7109375" style="45" customWidth="1"/>
    <col min="13572" max="13572" width="15.7109375" style="45" customWidth="1"/>
    <col min="13573" max="13573" width="18" style="45" bestFit="1" customWidth="1"/>
    <col min="13574" max="13574" width="19.7109375" style="45" customWidth="1"/>
    <col min="13575" max="13575" width="15.7109375" style="45" customWidth="1"/>
    <col min="13576" max="13576" width="7.42578125" style="45" customWidth="1"/>
    <col min="13577" max="13577" width="31" style="45" customWidth="1"/>
    <col min="13578" max="13578" width="27.7109375" style="45" customWidth="1"/>
    <col min="13579" max="13579" width="19.140625" style="45" customWidth="1"/>
    <col min="13580" max="13580" width="30.5703125" style="45" customWidth="1"/>
    <col min="13581" max="13582" width="9.140625" style="45"/>
    <col min="13583" max="13583" width="18.28515625" style="45" bestFit="1" customWidth="1"/>
    <col min="13584" max="13823" width="9.140625" style="45"/>
    <col min="13824" max="13824" width="8.28515625" style="45" bestFit="1" customWidth="1"/>
    <col min="13825" max="13825" width="14.7109375" style="45" customWidth="1"/>
    <col min="13826" max="13826" width="81.140625" style="45" customWidth="1"/>
    <col min="13827" max="13827" width="10.7109375" style="45" customWidth="1"/>
    <col min="13828" max="13828" width="15.7109375" style="45" customWidth="1"/>
    <col min="13829" max="13829" width="18" style="45" bestFit="1" customWidth="1"/>
    <col min="13830" max="13830" width="19.7109375" style="45" customWidth="1"/>
    <col min="13831" max="13831" width="15.7109375" style="45" customWidth="1"/>
    <col min="13832" max="13832" width="7.42578125" style="45" customWidth="1"/>
    <col min="13833" max="13833" width="31" style="45" customWidth="1"/>
    <col min="13834" max="13834" width="27.7109375" style="45" customWidth="1"/>
    <col min="13835" max="13835" width="19.140625" style="45" customWidth="1"/>
    <col min="13836" max="13836" width="30.5703125" style="45" customWidth="1"/>
    <col min="13837" max="13838" width="9.140625" style="45"/>
    <col min="13839" max="13839" width="18.28515625" style="45" bestFit="1" customWidth="1"/>
    <col min="13840" max="14079" width="9.140625" style="45"/>
    <col min="14080" max="14080" width="8.28515625" style="45" bestFit="1" customWidth="1"/>
    <col min="14081" max="14081" width="14.7109375" style="45" customWidth="1"/>
    <col min="14082" max="14082" width="81.140625" style="45" customWidth="1"/>
    <col min="14083" max="14083" width="10.7109375" style="45" customWidth="1"/>
    <col min="14084" max="14084" width="15.7109375" style="45" customWidth="1"/>
    <col min="14085" max="14085" width="18" style="45" bestFit="1" customWidth="1"/>
    <col min="14086" max="14086" width="19.7109375" style="45" customWidth="1"/>
    <col min="14087" max="14087" width="15.7109375" style="45" customWidth="1"/>
    <col min="14088" max="14088" width="7.42578125" style="45" customWidth="1"/>
    <col min="14089" max="14089" width="31" style="45" customWidth="1"/>
    <col min="14090" max="14090" width="27.7109375" style="45" customWidth="1"/>
    <col min="14091" max="14091" width="19.140625" style="45" customWidth="1"/>
    <col min="14092" max="14092" width="30.5703125" style="45" customWidth="1"/>
    <col min="14093" max="14094" width="9.140625" style="45"/>
    <col min="14095" max="14095" width="18.28515625" style="45" bestFit="1" customWidth="1"/>
    <col min="14096" max="14335" width="9.140625" style="45"/>
    <col min="14336" max="14336" width="8.28515625" style="45" bestFit="1" customWidth="1"/>
    <col min="14337" max="14337" width="14.7109375" style="45" customWidth="1"/>
    <col min="14338" max="14338" width="81.140625" style="45" customWidth="1"/>
    <col min="14339" max="14339" width="10.7109375" style="45" customWidth="1"/>
    <col min="14340" max="14340" width="15.7109375" style="45" customWidth="1"/>
    <col min="14341" max="14341" width="18" style="45" bestFit="1" customWidth="1"/>
    <col min="14342" max="14342" width="19.7109375" style="45" customWidth="1"/>
    <col min="14343" max="14343" width="15.7109375" style="45" customWidth="1"/>
    <col min="14344" max="14344" width="7.42578125" style="45" customWidth="1"/>
    <col min="14345" max="14345" width="31" style="45" customWidth="1"/>
    <col min="14346" max="14346" width="27.7109375" style="45" customWidth="1"/>
    <col min="14347" max="14347" width="19.140625" style="45" customWidth="1"/>
    <col min="14348" max="14348" width="30.5703125" style="45" customWidth="1"/>
    <col min="14349" max="14350" width="9.140625" style="45"/>
    <col min="14351" max="14351" width="18.28515625" style="45" bestFit="1" customWidth="1"/>
    <col min="14352" max="14591" width="9.140625" style="45"/>
    <col min="14592" max="14592" width="8.28515625" style="45" bestFit="1" customWidth="1"/>
    <col min="14593" max="14593" width="14.7109375" style="45" customWidth="1"/>
    <col min="14594" max="14594" width="81.140625" style="45" customWidth="1"/>
    <col min="14595" max="14595" width="10.7109375" style="45" customWidth="1"/>
    <col min="14596" max="14596" width="15.7109375" style="45" customWidth="1"/>
    <col min="14597" max="14597" width="18" style="45" bestFit="1" customWidth="1"/>
    <col min="14598" max="14598" width="19.7109375" style="45" customWidth="1"/>
    <col min="14599" max="14599" width="15.7109375" style="45" customWidth="1"/>
    <col min="14600" max="14600" width="7.42578125" style="45" customWidth="1"/>
    <col min="14601" max="14601" width="31" style="45" customWidth="1"/>
    <col min="14602" max="14602" width="27.7109375" style="45" customWidth="1"/>
    <col min="14603" max="14603" width="19.140625" style="45" customWidth="1"/>
    <col min="14604" max="14604" width="30.5703125" style="45" customWidth="1"/>
    <col min="14605" max="14606" width="9.140625" style="45"/>
    <col min="14607" max="14607" width="18.28515625" style="45" bestFit="1" customWidth="1"/>
    <col min="14608" max="14847" width="9.140625" style="45"/>
    <col min="14848" max="14848" width="8.28515625" style="45" bestFit="1" customWidth="1"/>
    <col min="14849" max="14849" width="14.7109375" style="45" customWidth="1"/>
    <col min="14850" max="14850" width="81.140625" style="45" customWidth="1"/>
    <col min="14851" max="14851" width="10.7109375" style="45" customWidth="1"/>
    <col min="14852" max="14852" width="15.7109375" style="45" customWidth="1"/>
    <col min="14853" max="14853" width="18" style="45" bestFit="1" customWidth="1"/>
    <col min="14854" max="14854" width="19.7109375" style="45" customWidth="1"/>
    <col min="14855" max="14855" width="15.7109375" style="45" customWidth="1"/>
    <col min="14856" max="14856" width="7.42578125" style="45" customWidth="1"/>
    <col min="14857" max="14857" width="31" style="45" customWidth="1"/>
    <col min="14858" max="14858" width="27.7109375" style="45" customWidth="1"/>
    <col min="14859" max="14859" width="19.140625" style="45" customWidth="1"/>
    <col min="14860" max="14860" width="30.5703125" style="45" customWidth="1"/>
    <col min="14861" max="14862" width="9.140625" style="45"/>
    <col min="14863" max="14863" width="18.28515625" style="45" bestFit="1" customWidth="1"/>
    <col min="14864" max="15103" width="9.140625" style="45"/>
    <col min="15104" max="15104" width="8.28515625" style="45" bestFit="1" customWidth="1"/>
    <col min="15105" max="15105" width="14.7109375" style="45" customWidth="1"/>
    <col min="15106" max="15106" width="81.140625" style="45" customWidth="1"/>
    <col min="15107" max="15107" width="10.7109375" style="45" customWidth="1"/>
    <col min="15108" max="15108" width="15.7109375" style="45" customWidth="1"/>
    <col min="15109" max="15109" width="18" style="45" bestFit="1" customWidth="1"/>
    <col min="15110" max="15110" width="19.7109375" style="45" customWidth="1"/>
    <col min="15111" max="15111" width="15.7109375" style="45" customWidth="1"/>
    <col min="15112" max="15112" width="7.42578125" style="45" customWidth="1"/>
    <col min="15113" max="15113" width="31" style="45" customWidth="1"/>
    <col min="15114" max="15114" width="27.7109375" style="45" customWidth="1"/>
    <col min="15115" max="15115" width="19.140625" style="45" customWidth="1"/>
    <col min="15116" max="15116" width="30.5703125" style="45" customWidth="1"/>
    <col min="15117" max="15118" width="9.140625" style="45"/>
    <col min="15119" max="15119" width="18.28515625" style="45" bestFit="1" customWidth="1"/>
    <col min="15120" max="15359" width="9.140625" style="45"/>
    <col min="15360" max="15360" width="8.28515625" style="45" bestFit="1" customWidth="1"/>
    <col min="15361" max="15361" width="14.7109375" style="45" customWidth="1"/>
    <col min="15362" max="15362" width="81.140625" style="45" customWidth="1"/>
    <col min="15363" max="15363" width="10.7109375" style="45" customWidth="1"/>
    <col min="15364" max="15364" width="15.7109375" style="45" customWidth="1"/>
    <col min="15365" max="15365" width="18" style="45" bestFit="1" customWidth="1"/>
    <col min="15366" max="15366" width="19.7109375" style="45" customWidth="1"/>
    <col min="15367" max="15367" width="15.7109375" style="45" customWidth="1"/>
    <col min="15368" max="15368" width="7.42578125" style="45" customWidth="1"/>
    <col min="15369" max="15369" width="31" style="45" customWidth="1"/>
    <col min="15370" max="15370" width="27.7109375" style="45" customWidth="1"/>
    <col min="15371" max="15371" width="19.140625" style="45" customWidth="1"/>
    <col min="15372" max="15372" width="30.5703125" style="45" customWidth="1"/>
    <col min="15373" max="15374" width="9.140625" style="45"/>
    <col min="15375" max="15375" width="18.28515625" style="45" bestFit="1" customWidth="1"/>
    <col min="15376" max="15615" width="9.140625" style="45"/>
    <col min="15616" max="15616" width="8.28515625" style="45" bestFit="1" customWidth="1"/>
    <col min="15617" max="15617" width="14.7109375" style="45" customWidth="1"/>
    <col min="15618" max="15618" width="81.140625" style="45" customWidth="1"/>
    <col min="15619" max="15619" width="10.7109375" style="45" customWidth="1"/>
    <col min="15620" max="15620" width="15.7109375" style="45" customWidth="1"/>
    <col min="15621" max="15621" width="18" style="45" bestFit="1" customWidth="1"/>
    <col min="15622" max="15622" width="19.7109375" style="45" customWidth="1"/>
    <col min="15623" max="15623" width="15.7109375" style="45" customWidth="1"/>
    <col min="15624" max="15624" width="7.42578125" style="45" customWidth="1"/>
    <col min="15625" max="15625" width="31" style="45" customWidth="1"/>
    <col min="15626" max="15626" width="27.7109375" style="45" customWidth="1"/>
    <col min="15627" max="15627" width="19.140625" style="45" customWidth="1"/>
    <col min="15628" max="15628" width="30.5703125" style="45" customWidth="1"/>
    <col min="15629" max="15630" width="9.140625" style="45"/>
    <col min="15631" max="15631" width="18.28515625" style="45" bestFit="1" customWidth="1"/>
    <col min="15632" max="15871" width="9.140625" style="45"/>
    <col min="15872" max="15872" width="8.28515625" style="45" bestFit="1" customWidth="1"/>
    <col min="15873" max="15873" width="14.7109375" style="45" customWidth="1"/>
    <col min="15874" max="15874" width="81.140625" style="45" customWidth="1"/>
    <col min="15875" max="15875" width="10.7109375" style="45" customWidth="1"/>
    <col min="15876" max="15876" width="15.7109375" style="45" customWidth="1"/>
    <col min="15877" max="15877" width="18" style="45" bestFit="1" customWidth="1"/>
    <col min="15878" max="15878" width="19.7109375" style="45" customWidth="1"/>
    <col min="15879" max="15879" width="15.7109375" style="45" customWidth="1"/>
    <col min="15880" max="15880" width="7.42578125" style="45" customWidth="1"/>
    <col min="15881" max="15881" width="31" style="45" customWidth="1"/>
    <col min="15882" max="15882" width="27.7109375" style="45" customWidth="1"/>
    <col min="15883" max="15883" width="19.140625" style="45" customWidth="1"/>
    <col min="15884" max="15884" width="30.5703125" style="45" customWidth="1"/>
    <col min="15885" max="15886" width="9.140625" style="45"/>
    <col min="15887" max="15887" width="18.28515625" style="45" bestFit="1" customWidth="1"/>
    <col min="15888" max="16127" width="9.140625" style="45"/>
    <col min="16128" max="16128" width="8.28515625" style="45" bestFit="1" customWidth="1"/>
    <col min="16129" max="16129" width="14.7109375" style="45" customWidth="1"/>
    <col min="16130" max="16130" width="81.140625" style="45" customWidth="1"/>
    <col min="16131" max="16131" width="10.7109375" style="45" customWidth="1"/>
    <col min="16132" max="16132" width="15.7109375" style="45" customWidth="1"/>
    <col min="16133" max="16133" width="18" style="45" bestFit="1" customWidth="1"/>
    <col min="16134" max="16134" width="19.7109375" style="45" customWidth="1"/>
    <col min="16135" max="16135" width="15.7109375" style="45" customWidth="1"/>
    <col min="16136" max="16136" width="7.42578125" style="45" customWidth="1"/>
    <col min="16137" max="16137" width="31" style="45" customWidth="1"/>
    <col min="16138" max="16138" width="27.7109375" style="45" customWidth="1"/>
    <col min="16139" max="16139" width="19.140625" style="45" customWidth="1"/>
    <col min="16140" max="16140" width="30.5703125" style="45" customWidth="1"/>
    <col min="16141" max="16142" width="9.140625" style="45"/>
    <col min="16143" max="16143" width="18.28515625" style="45" bestFit="1" customWidth="1"/>
    <col min="16144" max="16384" width="9.140625" style="45"/>
  </cols>
  <sheetData>
    <row r="1" spans="1:11" s="44" customFormat="1" ht="35.1" customHeight="1" x14ac:dyDescent="0.25">
      <c r="A1" s="112" t="s">
        <v>0</v>
      </c>
      <c r="B1" s="113"/>
      <c r="C1" s="119" t="str">
        <f>UBS_PRINCESA!C1</f>
        <v>REFORMA E AMPLIAÇÃO DE UNIDADE BÁSICA DE SAÚDE DO BAIRRO PRINCESA DO XINGU, ALTAMIRA-PA</v>
      </c>
      <c r="D1" s="120"/>
      <c r="E1" s="120"/>
      <c r="F1" s="120"/>
      <c r="G1" s="120"/>
      <c r="H1" s="120"/>
      <c r="I1" s="121"/>
    </row>
    <row r="2" spans="1:11" s="44" customFormat="1" ht="35.1" customHeight="1" thickBot="1" x14ac:dyDescent="0.3">
      <c r="A2" s="114" t="s">
        <v>1</v>
      </c>
      <c r="B2" s="115"/>
      <c r="C2" s="122" t="str">
        <f>UBS_PRINCESA!C2:N2</f>
        <v>Agrovila Princesa do Xingu S/N CEP: 68371970 - Zona Rural - Altamira - PA</v>
      </c>
      <c r="D2" s="123"/>
      <c r="E2" s="123"/>
      <c r="F2" s="123"/>
      <c r="G2" s="123"/>
      <c r="H2" s="123"/>
      <c r="I2" s="124"/>
      <c r="J2" s="45"/>
      <c r="K2" s="75"/>
    </row>
    <row r="3" spans="1:11" ht="27.95" customHeight="1" thickBot="1" x14ac:dyDescent="0.3">
      <c r="A3" s="116" t="s">
        <v>11</v>
      </c>
      <c r="B3" s="117"/>
      <c r="C3" s="117"/>
      <c r="D3" s="117"/>
      <c r="E3" s="117"/>
      <c r="F3" s="117"/>
      <c r="G3" s="117"/>
      <c r="H3" s="117"/>
      <c r="I3" s="118"/>
    </row>
    <row r="4" spans="1:11" s="76" customFormat="1" ht="20.100000000000001" customHeight="1" x14ac:dyDescent="0.25">
      <c r="A4" s="86" t="s">
        <v>24</v>
      </c>
      <c r="B4" s="108" t="s">
        <v>25</v>
      </c>
      <c r="C4" s="108"/>
      <c r="D4" s="108"/>
      <c r="E4" s="108"/>
      <c r="F4" s="87" t="s">
        <v>17</v>
      </c>
      <c r="G4" s="87" t="s">
        <v>16</v>
      </c>
      <c r="H4" s="87" t="s">
        <v>76</v>
      </c>
      <c r="I4" s="88" t="s">
        <v>77</v>
      </c>
    </row>
    <row r="5" spans="1:11" s="78" customFormat="1" ht="24.75" customHeight="1" x14ac:dyDescent="0.25">
      <c r="A5" s="89">
        <v>1</v>
      </c>
      <c r="B5" s="109" t="str">
        <f>VLOOKUP(A5,UBS_PRINCESA!$A$7:$N$76,4,0)</f>
        <v>SERVIÇOS PRELIMINARES</v>
      </c>
      <c r="C5" s="110"/>
      <c r="D5" s="110"/>
      <c r="E5" s="111"/>
      <c r="F5" s="77">
        <f>VLOOKUP(A5,UBS_PRINCESA!$A$7:$N$76,11,0)</f>
        <v>26428.54</v>
      </c>
      <c r="G5" s="77">
        <f>VLOOKUP(A5,UBS_PRINCESA!$A$7:$N$76,12,0)</f>
        <v>3223.85</v>
      </c>
      <c r="H5" s="77">
        <f>VLOOKUP(A5,UBS_PRINCESA!$A$7:$N$76,13,0)</f>
        <v>29652.390000000003</v>
      </c>
      <c r="I5" s="84">
        <f>VLOOKUP(A5,UBS_PRINCESA!$A$7:$N$76,14,0)</f>
        <v>0.19219704020969502</v>
      </c>
      <c r="K5" s="79"/>
    </row>
    <row r="6" spans="1:11" s="78" customFormat="1" ht="24.75" customHeight="1" x14ac:dyDescent="0.25">
      <c r="A6" s="89">
        <v>2</v>
      </c>
      <c r="B6" s="109" t="str">
        <f>VLOOKUP(A6,UBS_PRINCESA!$A$7:$N$76,4,0)</f>
        <v>DEMOLIÇÕES E RETIRADAS</v>
      </c>
      <c r="C6" s="110"/>
      <c r="D6" s="110"/>
      <c r="E6" s="111"/>
      <c r="F6" s="77">
        <f>VLOOKUP(A6,UBS_PRINCESA!$A$7:$N$76,11,0)</f>
        <v>527.39</v>
      </c>
      <c r="G6" s="77">
        <f>VLOOKUP(A6,UBS_PRINCESA!$A$7:$N$76,12,0)</f>
        <v>714.90000000000009</v>
      </c>
      <c r="H6" s="77">
        <f>VLOOKUP(A6,UBS_PRINCESA!$A$7:$N$76,13,0)</f>
        <v>1242.29</v>
      </c>
      <c r="I6" s="84">
        <f>VLOOKUP(A6,UBS_PRINCESA!$A$7:$N$76,14,0)</f>
        <v>8.0521152285566878E-3</v>
      </c>
    </row>
    <row r="7" spans="1:11" s="78" customFormat="1" ht="24.75" customHeight="1" x14ac:dyDescent="0.25">
      <c r="A7" s="89">
        <v>3</v>
      </c>
      <c r="B7" s="109" t="str">
        <f>VLOOKUP(A7,UBS_PRINCESA!$A$7:$N$76,4,0)</f>
        <v>CASTELO D'ÁGUA</v>
      </c>
      <c r="C7" s="110"/>
      <c r="D7" s="110"/>
      <c r="E7" s="111"/>
      <c r="F7" s="77">
        <f>VLOOKUP(A7,UBS_PRINCESA!$A$7:$N$76,11,0)</f>
        <v>473.21</v>
      </c>
      <c r="G7" s="77">
        <f>VLOOKUP(A7,UBS_PRINCESA!$A$7:$N$76,12,0)</f>
        <v>4509.46</v>
      </c>
      <c r="H7" s="77">
        <f>VLOOKUP(A7,UBS_PRINCESA!$A$7:$N$76,13,0)</f>
        <v>4982.67</v>
      </c>
      <c r="I7" s="84">
        <f>VLOOKUP(A7,UBS_PRINCESA!$A$7:$N$76,14,0)</f>
        <v>3.2296028291198153E-2</v>
      </c>
    </row>
    <row r="8" spans="1:11" s="78" customFormat="1" ht="24.75" customHeight="1" x14ac:dyDescent="0.25">
      <c r="A8" s="89">
        <v>4</v>
      </c>
      <c r="B8" s="109" t="str">
        <f>VLOOKUP(A8,UBS_PRINCESA!$A$7:$N$76,4,0)</f>
        <v>COBERTURA</v>
      </c>
      <c r="C8" s="110"/>
      <c r="D8" s="110"/>
      <c r="E8" s="111"/>
      <c r="F8" s="77">
        <f>VLOOKUP(A8,UBS_PRINCESA!$A$7:$N$76,11,0)</f>
        <v>9726.51</v>
      </c>
      <c r="G8" s="77">
        <f>VLOOKUP(A8,UBS_PRINCESA!$A$7:$N$76,12,0)</f>
        <v>17552.98</v>
      </c>
      <c r="H8" s="77">
        <f>VLOOKUP(A8,UBS_PRINCESA!$A$7:$N$76,13,0)</f>
        <v>27279.489999999998</v>
      </c>
      <c r="I8" s="84">
        <f>VLOOKUP(A8,UBS_PRINCESA!$A$7:$N$76,14,0)</f>
        <v>0.17681668278442222</v>
      </c>
    </row>
    <row r="9" spans="1:11" s="78" customFormat="1" ht="24.75" customHeight="1" x14ac:dyDescent="0.25">
      <c r="A9" s="89">
        <v>5</v>
      </c>
      <c r="B9" s="109" t="str">
        <f>VLOOKUP(A9,UBS_PRINCESA!$A$7:$N$76,4,0)</f>
        <v>DRENAGEM PLUVIAL</v>
      </c>
      <c r="C9" s="110"/>
      <c r="D9" s="110"/>
      <c r="E9" s="111"/>
      <c r="F9" s="77">
        <f>VLOOKUP(A9,UBS_PRINCESA!$A$7:$N$76,11,0)</f>
        <v>488.70000000000005</v>
      </c>
      <c r="G9" s="77">
        <f>VLOOKUP(A9,UBS_PRINCESA!$A$7:$N$76,12,0)</f>
        <v>865.32</v>
      </c>
      <c r="H9" s="77">
        <f>VLOOKUP(A9,UBS_PRINCESA!$A$7:$N$76,13,0)</f>
        <v>1354.02</v>
      </c>
      <c r="I9" s="84">
        <f>VLOOKUP(A9,UBS_PRINCESA!$A$7:$N$76,14,0)</f>
        <v>8.7763123439537679E-3</v>
      </c>
    </row>
    <row r="10" spans="1:11" s="78" customFormat="1" ht="24.75" customHeight="1" x14ac:dyDescent="0.25">
      <c r="A10" s="89">
        <v>6</v>
      </c>
      <c r="B10" s="109" t="str">
        <f>VLOOKUP(A10,UBS_PRINCESA!$A$7:$N$76,4,0)</f>
        <v>VEDAÇÃO</v>
      </c>
      <c r="C10" s="110"/>
      <c r="D10" s="110"/>
      <c r="E10" s="111"/>
      <c r="F10" s="77">
        <f>VLOOKUP(A10,UBS_PRINCESA!$A$7:$N$76,11,0)</f>
        <v>8069.7800000000007</v>
      </c>
      <c r="G10" s="77">
        <f>VLOOKUP(A10,UBS_PRINCESA!$A$7:$N$76,12,0)</f>
        <v>18726.18</v>
      </c>
      <c r="H10" s="77">
        <f>VLOOKUP(A10,UBS_PRINCESA!$A$7:$N$76,13,0)</f>
        <v>26795.96</v>
      </c>
      <c r="I10" s="84">
        <f>VLOOKUP(A10,UBS_PRINCESA!$A$7:$N$76,14,0)</f>
        <v>0.17368260034275076</v>
      </c>
    </row>
    <row r="11" spans="1:11" s="78" customFormat="1" ht="24.75" customHeight="1" x14ac:dyDescent="0.25">
      <c r="A11" s="89">
        <v>7</v>
      </c>
      <c r="B11" s="109" t="str">
        <f>VLOOKUP(A11,UBS_PRINCESA!$A$7:$N$76,4,0)</f>
        <v>ESQUADRIAS</v>
      </c>
      <c r="C11" s="110"/>
      <c r="D11" s="110"/>
      <c r="E11" s="111"/>
      <c r="F11" s="77">
        <f>VLOOKUP(A11,UBS_PRINCESA!$A$7:$N$76,11,0)</f>
        <v>0</v>
      </c>
      <c r="G11" s="77">
        <f>VLOOKUP(A11,UBS_PRINCESA!$A$7:$N$76,12,0)</f>
        <v>1365.82</v>
      </c>
      <c r="H11" s="77">
        <f>VLOOKUP(A11,UBS_PRINCESA!$A$7:$N$76,13,0)</f>
        <v>1365.82</v>
      </c>
      <c r="I11" s="84">
        <f>VLOOKUP(A11,UBS_PRINCESA!$A$7:$N$76,14,0)</f>
        <v>8.8527960632922217E-3</v>
      </c>
    </row>
    <row r="12" spans="1:11" ht="24.75" customHeight="1" x14ac:dyDescent="0.25">
      <c r="A12" s="89">
        <v>8</v>
      </c>
      <c r="B12" s="109" t="str">
        <f>VLOOKUP(A12,UBS_PRINCESA!$A$7:$N$76,4,0)</f>
        <v>PISOS</v>
      </c>
      <c r="C12" s="110"/>
      <c r="D12" s="110"/>
      <c r="E12" s="111"/>
      <c r="F12" s="77">
        <f>VLOOKUP(A12,UBS_PRINCESA!$A$7:$N$76,11,0)</f>
        <v>4276.72</v>
      </c>
      <c r="G12" s="77">
        <f>VLOOKUP(A12,UBS_PRINCESA!$A$7:$N$76,12,0)</f>
        <v>7970.2300000000005</v>
      </c>
      <c r="H12" s="77">
        <f>VLOOKUP(A12,UBS_PRINCESA!$A$7:$N$76,13,0)</f>
        <v>12246.949999999999</v>
      </c>
      <c r="I12" s="84">
        <f>VLOOKUP(A12,UBS_PRINCESA!$A$7:$N$76,14,0)</f>
        <v>7.9380702250176946E-2</v>
      </c>
      <c r="J12" s="44"/>
    </row>
    <row r="13" spans="1:11" ht="24.75" customHeight="1" x14ac:dyDescent="0.25">
      <c r="A13" s="89">
        <v>9</v>
      </c>
      <c r="B13" s="109" t="str">
        <f>VLOOKUP(A13,UBS_PRINCESA!$A$7:$N$76,4,0)</f>
        <v>FORRO</v>
      </c>
      <c r="C13" s="110"/>
      <c r="D13" s="110"/>
      <c r="E13" s="111"/>
      <c r="F13" s="77">
        <f>VLOOKUP(A13,UBS_PRINCESA!$A$7:$N$76,11,0)</f>
        <v>807.8</v>
      </c>
      <c r="G13" s="77">
        <f>VLOOKUP(A13,UBS_PRINCESA!$A$7:$N$76,12,0)</f>
        <v>2853.07</v>
      </c>
      <c r="H13" s="77">
        <f>VLOOKUP(A13,UBS_PRINCESA!$A$7:$N$76,13,0)</f>
        <v>3660.87</v>
      </c>
      <c r="I13" s="84">
        <f>VLOOKUP(A13,UBS_PRINCESA!$A$7:$N$76,14,0)</f>
        <v>2.3728555391065147E-2</v>
      </c>
    </row>
    <row r="14" spans="1:11" s="78" customFormat="1" ht="24.75" customHeight="1" x14ac:dyDescent="0.25">
      <c r="A14" s="89">
        <v>10</v>
      </c>
      <c r="B14" s="109" t="str">
        <f>VLOOKUP(A14,UBS_PRINCESA!$A$7:$N$76,4,0)</f>
        <v>PINTURA</v>
      </c>
      <c r="C14" s="110"/>
      <c r="D14" s="110"/>
      <c r="E14" s="111"/>
      <c r="F14" s="77">
        <f>VLOOKUP(A14,UBS_PRINCESA!$A$7:$N$76,11,0)</f>
        <v>4223.62</v>
      </c>
      <c r="G14" s="77">
        <f>VLOOKUP(A14,UBS_PRINCESA!$A$7:$N$76,12,0)</f>
        <v>5440.56</v>
      </c>
      <c r="H14" s="77">
        <f>VLOOKUP(A14,UBS_PRINCESA!$A$7:$N$76,13,0)</f>
        <v>9664.18</v>
      </c>
      <c r="I14" s="84">
        <f>VLOOKUP(A14,UBS_PRINCESA!$A$7:$N$76,14,0)</f>
        <v>6.2640036504771804E-2</v>
      </c>
    </row>
    <row r="15" spans="1:11" s="78" customFormat="1" ht="24.75" customHeight="1" x14ac:dyDescent="0.25">
      <c r="A15" s="89">
        <v>11</v>
      </c>
      <c r="B15" s="109" t="str">
        <f>VLOOKUP(A15,UBS_PRINCESA!$A$7:$N$76,4,0)</f>
        <v>INSTALAÇÕES ELÉTRICAS</v>
      </c>
      <c r="C15" s="110"/>
      <c r="D15" s="110"/>
      <c r="E15" s="111"/>
      <c r="F15" s="77">
        <f>VLOOKUP(A15,UBS_PRINCESA!$A$7:$N$76,11,0)</f>
        <v>2120.06</v>
      </c>
      <c r="G15" s="77">
        <f>VLOOKUP(A15,UBS_PRINCESA!$A$7:$N$76,12,0)</f>
        <v>2618.61</v>
      </c>
      <c r="H15" s="77">
        <f>VLOOKUP(A15,UBS_PRINCESA!$A$7:$N$76,13,0)</f>
        <v>4738.67</v>
      </c>
      <c r="I15" s="84">
        <f>VLOOKUP(A15,UBS_PRINCESA!$A$7:$N$76,14,0)</f>
        <v>3.0714500535386036E-2</v>
      </c>
    </row>
    <row r="16" spans="1:11" ht="24.75" customHeight="1" x14ac:dyDescent="0.25">
      <c r="A16" s="89">
        <v>12</v>
      </c>
      <c r="B16" s="109" t="str">
        <f>VLOOKUP(A16,UBS_PRINCESA!$A$7:$N$76,4,0)</f>
        <v>INSTALAÇÕES HIDROSANITÁRIAS</v>
      </c>
      <c r="C16" s="110"/>
      <c r="D16" s="110"/>
      <c r="E16" s="111"/>
      <c r="F16" s="77">
        <f>VLOOKUP(A16,UBS_PRINCESA!$A$7:$N$76,11,0)</f>
        <v>1964.78</v>
      </c>
      <c r="G16" s="77">
        <f>VLOOKUP(A16,UBS_PRINCESA!$A$7:$N$76,12,0)</f>
        <v>5008.329999999999</v>
      </c>
      <c r="H16" s="77">
        <f>VLOOKUP(A16,UBS_PRINCESA!$A$7:$N$76,13,0)</f>
        <v>6973.11</v>
      </c>
      <c r="I16" s="84">
        <f>VLOOKUP(A16,UBS_PRINCESA!$A$7:$N$76,14,0)</f>
        <v>4.5197405775946775E-2</v>
      </c>
      <c r="J16" s="44"/>
    </row>
    <row r="17" spans="1:10" ht="24.75" customHeight="1" x14ac:dyDescent="0.25">
      <c r="A17" s="89">
        <v>13</v>
      </c>
      <c r="B17" s="109" t="str">
        <f>VLOOKUP(A17,UBS_PRINCESA!$A$7:$N$76,4,0)</f>
        <v>COMUNICAÇÃO VISUAL</v>
      </c>
      <c r="C17" s="110"/>
      <c r="D17" s="110"/>
      <c r="E17" s="111"/>
      <c r="F17" s="77">
        <f>VLOOKUP(A17,UBS_PRINCESA!$A$7:$N$76,11,0)</f>
        <v>82.93</v>
      </c>
      <c r="G17" s="77">
        <f>VLOOKUP(A17,UBS_PRINCESA!$A$7:$N$76,12,0)</f>
        <v>1951.1100000000001</v>
      </c>
      <c r="H17" s="77">
        <f>VLOOKUP(A17,UBS_PRINCESA!$A$7:$N$76,13,0)</f>
        <v>2034.04</v>
      </c>
      <c r="I17" s="84">
        <f>VLOOKUP(A17,UBS_PRINCESA!$A$7:$N$76,14,0)</f>
        <v>1.3183978346033088E-2</v>
      </c>
    </row>
    <row r="18" spans="1:10" ht="24.75" customHeight="1" x14ac:dyDescent="0.25">
      <c r="A18" s="89">
        <v>14</v>
      </c>
      <c r="B18" s="109" t="str">
        <f>VLOOKUP(A18,UBS_PRINCESA!$A$7:$N$76,4,0)</f>
        <v>INSTALAÇÕES ESPECIAIS</v>
      </c>
      <c r="C18" s="110"/>
      <c r="D18" s="110"/>
      <c r="E18" s="111"/>
      <c r="F18" s="77">
        <f>VLOOKUP(A18,UBS_PRINCESA!$A$7:$N$76,11,0)</f>
        <v>8004.19</v>
      </c>
      <c r="G18" s="77">
        <f>VLOOKUP(A18,UBS_PRINCESA!$A$7:$N$76,12,0)</f>
        <v>9945.99</v>
      </c>
      <c r="H18" s="77">
        <f>VLOOKUP(A18,UBS_PRINCESA!$A$7:$N$76,13,0)</f>
        <v>17950.18</v>
      </c>
      <c r="I18" s="84">
        <f>VLOOKUP(A18,UBS_PRINCESA!$A$7:$N$76,14,0)</f>
        <v>0.11634716349107993</v>
      </c>
      <c r="J18" s="44"/>
    </row>
    <row r="19" spans="1:10" ht="24.75" customHeight="1" x14ac:dyDescent="0.25">
      <c r="A19" s="89">
        <v>15</v>
      </c>
      <c r="B19" s="109" t="str">
        <f>VLOOKUP(A19,UBS_PRINCESA!$A$7:$N$76,4,0)</f>
        <v>COMPLEMENTAÇÃO DE OBRA</v>
      </c>
      <c r="C19" s="110"/>
      <c r="D19" s="110"/>
      <c r="E19" s="111"/>
      <c r="F19" s="77">
        <f>VLOOKUP(A19,UBS_PRINCESA!$A$7:$N$76,11,0)</f>
        <v>1249.51</v>
      </c>
      <c r="G19" s="77">
        <f>VLOOKUP(A19,UBS_PRINCESA!$A$7:$N$76,12,0)</f>
        <v>3091.05</v>
      </c>
      <c r="H19" s="77">
        <f>VLOOKUP(A19,UBS_PRINCESA!$A$7:$N$76,13,0)</f>
        <v>4340.5599999999995</v>
      </c>
      <c r="I19" s="84">
        <f>VLOOKUP(A19,UBS_PRINCESA!$A$7:$N$76,14,0)</f>
        <v>2.813408244167144E-2</v>
      </c>
    </row>
    <row r="20" spans="1:10" ht="17.25" thickBot="1" x14ac:dyDescent="0.3">
      <c r="A20" s="106" t="s">
        <v>74</v>
      </c>
      <c r="B20" s="107"/>
      <c r="C20" s="107"/>
      <c r="D20" s="107"/>
      <c r="E20" s="107"/>
      <c r="F20" s="90">
        <f t="shared" ref="F20:G20" si="0">SUM(F5:F19)</f>
        <v>68443.739999999991</v>
      </c>
      <c r="G20" s="90">
        <f t="shared" si="0"/>
        <v>85837.46</v>
      </c>
      <c r="H20" s="90">
        <f>SUM(H5:H19)</f>
        <v>154281.20000000001</v>
      </c>
      <c r="I20" s="91">
        <f>SUM(I5:I19)</f>
        <v>1</v>
      </c>
    </row>
    <row r="23" spans="1:10" x14ac:dyDescent="0.25">
      <c r="A23" s="66"/>
      <c r="B23" s="67"/>
      <c r="C23" s="80"/>
      <c r="D23" s="69"/>
      <c r="E23" s="73"/>
      <c r="F23" s="73"/>
      <c r="G23" s="73"/>
      <c r="H23" s="72"/>
      <c r="I23" s="66"/>
    </row>
    <row r="27" spans="1:10" x14ac:dyDescent="0.25">
      <c r="A27" s="45"/>
      <c r="B27" s="45"/>
      <c r="C27" s="45"/>
      <c r="D27" s="45"/>
      <c r="E27" s="45"/>
      <c r="F27" s="45"/>
      <c r="G27" s="45"/>
      <c r="H27" s="45"/>
    </row>
    <row r="30" spans="1:10" x14ac:dyDescent="0.25">
      <c r="A30" s="45"/>
      <c r="B30" s="45"/>
      <c r="C30" s="45"/>
      <c r="D30" s="45"/>
      <c r="E30" s="45"/>
      <c r="F30" s="45"/>
      <c r="G30" s="45"/>
      <c r="H30" s="45"/>
      <c r="J30" s="81" t="s">
        <v>20</v>
      </c>
    </row>
    <row r="31" spans="1:10" x14ac:dyDescent="0.25">
      <c r="A31" s="45"/>
      <c r="B31" s="45"/>
      <c r="C31" s="45"/>
      <c r="D31" s="45"/>
      <c r="E31" s="45"/>
      <c r="F31" s="45"/>
      <c r="G31" s="45"/>
      <c r="H31" s="45"/>
    </row>
    <row r="34" spans="1:13" x14ac:dyDescent="0.25">
      <c r="A34" s="45"/>
      <c r="B34" s="45"/>
      <c r="C34" s="45"/>
      <c r="D34" s="45"/>
      <c r="E34" s="45"/>
      <c r="F34" s="45"/>
      <c r="G34" s="45"/>
      <c r="H34" s="45"/>
    </row>
    <row r="35" spans="1:13" x14ac:dyDescent="0.25">
      <c r="A35" s="45"/>
      <c r="B35" s="45"/>
      <c r="C35" s="45"/>
      <c r="D35" s="45"/>
      <c r="E35" s="45"/>
      <c r="F35" s="45"/>
      <c r="G35" s="45"/>
      <c r="H35" s="45"/>
    </row>
    <row r="36" spans="1:13" x14ac:dyDescent="0.25">
      <c r="A36" s="45"/>
      <c r="B36" s="45"/>
      <c r="C36" s="45"/>
      <c r="D36" s="45"/>
      <c r="E36" s="45"/>
      <c r="F36" s="45"/>
      <c r="G36" s="45"/>
      <c r="H36" s="45"/>
    </row>
    <row r="37" spans="1:13" x14ac:dyDescent="0.25">
      <c r="A37" s="45"/>
      <c r="B37" s="45"/>
      <c r="C37" s="45"/>
      <c r="D37" s="45"/>
      <c r="E37" s="45"/>
      <c r="F37" s="45"/>
      <c r="G37" s="45"/>
      <c r="H37" s="45"/>
    </row>
    <row r="38" spans="1:13" x14ac:dyDescent="0.25">
      <c r="A38" s="45"/>
      <c r="B38" s="45"/>
      <c r="C38" s="45"/>
      <c r="D38" s="45"/>
      <c r="E38" s="45"/>
      <c r="F38" s="45"/>
      <c r="G38" s="45"/>
      <c r="H38" s="45"/>
    </row>
    <row r="40" spans="1:13" x14ac:dyDescent="0.25">
      <c r="A40" s="45"/>
      <c r="B40" s="45"/>
      <c r="C40" s="45"/>
      <c r="D40" s="45"/>
      <c r="E40" s="45"/>
      <c r="F40" s="45"/>
      <c r="G40" s="45"/>
      <c r="H40" s="45"/>
    </row>
    <row r="41" spans="1:13" x14ac:dyDescent="0.25">
      <c r="A41" s="45"/>
      <c r="B41" s="45"/>
      <c r="C41" s="45"/>
      <c r="D41" s="45"/>
      <c r="E41" s="45"/>
      <c r="F41" s="45"/>
      <c r="G41" s="45"/>
      <c r="H41" s="45"/>
    </row>
    <row r="42" spans="1:13" x14ac:dyDescent="0.25">
      <c r="A42" s="45"/>
      <c r="B42" s="45"/>
      <c r="C42" s="45"/>
      <c r="D42" s="45"/>
      <c r="E42" s="45"/>
      <c r="F42" s="45"/>
      <c r="G42" s="45"/>
      <c r="H42" s="45"/>
    </row>
    <row r="43" spans="1:13" x14ac:dyDescent="0.25">
      <c r="J43" s="61"/>
      <c r="K43" s="83"/>
      <c r="L43" s="83"/>
      <c r="M43" s="61"/>
    </row>
    <row r="44" spans="1:13" x14ac:dyDescent="0.25">
      <c r="H44" s="45"/>
    </row>
    <row r="45" spans="1:13" x14ac:dyDescent="0.25">
      <c r="C45" s="57"/>
      <c r="E45" s="59"/>
      <c r="F45" s="60"/>
      <c r="G45" s="83"/>
      <c r="H45" s="61"/>
      <c r="I45" s="85"/>
    </row>
    <row r="46" spans="1:13" x14ac:dyDescent="0.25">
      <c r="E46" s="62"/>
      <c r="F46" s="62"/>
      <c r="G46" s="62"/>
      <c r="H46" s="61"/>
    </row>
    <row r="73" spans="6:6" x14ac:dyDescent="0.25">
      <c r="F73" s="64">
        <v>12</v>
      </c>
    </row>
  </sheetData>
  <mergeCells count="22">
    <mergeCell ref="B19:E19"/>
    <mergeCell ref="A1:B1"/>
    <mergeCell ref="A2:B2"/>
    <mergeCell ref="A3:I3"/>
    <mergeCell ref="C1:I1"/>
    <mergeCell ref="C2:I2"/>
    <mergeCell ref="A20:E20"/>
    <mergeCell ref="B4:E4"/>
    <mergeCell ref="B6:E6"/>
    <mergeCell ref="B7:E7"/>
    <mergeCell ref="B5:E5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</mergeCells>
  <phoneticPr fontId="3" type="noConversion"/>
  <printOptions horizontalCentered="1"/>
  <pageMargins left="0.19685039370078741" right="0.19685039370078741" top="1.1811023622047245" bottom="0.55218750000000005" header="0.19685039370078741" footer="9.2708333333333337E-2"/>
  <pageSetup paperSize="9" scale="87" fitToHeight="0" orientation="landscape" horizontalDpi="360" verticalDpi="360" r:id="rId1"/>
  <headerFooter>
    <oddHeader>&amp;L&amp;G&amp;R&amp;14&amp;G</oddHeader>
    <oddFooter>&amp;C
&amp;"-,Negrito"Secretaria Municipal de Planejamento&amp;"-,Regular"
Rua Otaviano Santos, Nº 2288, Bairro Sudam I, CEP: 68.371-288, Altamira/PA.
Telefone: (93) 99185-4050    E-mail: seplan@altamira.pa.gov.br&amp;R&amp;"Arial,Normal"&amp;10Página &amp;P de &amp;N</oddFooter>
  </headerFooter>
  <rowBreaks count="3" manualBreakCount="3">
    <brk id="24" max="8" man="1"/>
    <brk id="29" max="8" man="1"/>
    <brk id="37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pageSetUpPr fitToPage="1"/>
  </sheetPr>
  <dimension ref="A1:N116"/>
  <sheetViews>
    <sheetView tabSelected="1" view="pageBreakPreview" topLeftCell="A73" zoomScale="60" zoomScaleNormal="70" workbookViewId="0">
      <selection activeCell="A61" sqref="A61:N78"/>
    </sheetView>
  </sheetViews>
  <sheetFormatPr defaultRowHeight="14.25" x14ac:dyDescent="0.25"/>
  <cols>
    <col min="1" max="1" width="8" style="55" bestFit="1" customWidth="1"/>
    <col min="2" max="2" width="11.5703125" style="56" bestFit="1" customWidth="1"/>
    <col min="3" max="3" width="10.85546875" style="57" bestFit="1" customWidth="1"/>
    <col min="4" max="4" width="58.28515625" style="58" customWidth="1"/>
    <col min="5" max="5" width="8.7109375" style="59" customWidth="1"/>
    <col min="6" max="6" width="11.140625" style="65" bestFit="1" customWidth="1"/>
    <col min="7" max="7" width="10.7109375" style="65" customWidth="1"/>
    <col min="8" max="8" width="14.5703125" style="63" hidden="1" customWidth="1"/>
    <col min="9" max="9" width="16" style="64" hidden="1" customWidth="1"/>
    <col min="10" max="10" width="16.7109375" style="63" customWidth="1"/>
    <col min="11" max="11" width="21.85546875" style="63" hidden="1" customWidth="1"/>
    <col min="12" max="12" width="23.5703125" style="63" hidden="1" customWidth="1"/>
    <col min="13" max="13" width="26.28515625" style="63" bestFit="1" customWidth="1"/>
    <col min="14" max="14" width="22.140625" style="45" bestFit="1" customWidth="1"/>
    <col min="15" max="254" width="9.140625" style="45"/>
    <col min="255" max="255" width="8.28515625" style="45" bestFit="1" customWidth="1"/>
    <col min="256" max="256" width="14.7109375" style="45" customWidth="1"/>
    <col min="257" max="257" width="81.140625" style="45" customWidth="1"/>
    <col min="258" max="258" width="10.7109375" style="45" customWidth="1"/>
    <col min="259" max="259" width="15.7109375" style="45" customWidth="1"/>
    <col min="260" max="260" width="18" style="45" bestFit="1" customWidth="1"/>
    <col min="261" max="261" width="19.7109375" style="45" customWidth="1"/>
    <col min="262" max="262" width="15.7109375" style="45" customWidth="1"/>
    <col min="263" max="263" width="7.42578125" style="45" customWidth="1"/>
    <col min="264" max="264" width="31" style="45" customWidth="1"/>
    <col min="265" max="265" width="27.7109375" style="45" customWidth="1"/>
    <col min="266" max="266" width="19.140625" style="45" customWidth="1"/>
    <col min="267" max="267" width="30.5703125" style="45" customWidth="1"/>
    <col min="268" max="269" width="9.140625" style="45"/>
    <col min="270" max="270" width="18.28515625" style="45" bestFit="1" customWidth="1"/>
    <col min="271" max="510" width="9.140625" style="45"/>
    <col min="511" max="511" width="8.28515625" style="45" bestFit="1" customWidth="1"/>
    <col min="512" max="512" width="14.7109375" style="45" customWidth="1"/>
    <col min="513" max="513" width="81.140625" style="45" customWidth="1"/>
    <col min="514" max="514" width="10.7109375" style="45" customWidth="1"/>
    <col min="515" max="515" width="15.7109375" style="45" customWidth="1"/>
    <col min="516" max="516" width="18" style="45" bestFit="1" customWidth="1"/>
    <col min="517" max="517" width="19.7109375" style="45" customWidth="1"/>
    <col min="518" max="518" width="15.7109375" style="45" customWidth="1"/>
    <col min="519" max="519" width="7.42578125" style="45" customWidth="1"/>
    <col min="520" max="520" width="31" style="45" customWidth="1"/>
    <col min="521" max="521" width="27.7109375" style="45" customWidth="1"/>
    <col min="522" max="522" width="19.140625" style="45" customWidth="1"/>
    <col min="523" max="523" width="30.5703125" style="45" customWidth="1"/>
    <col min="524" max="525" width="9.140625" style="45"/>
    <col min="526" max="526" width="18.28515625" style="45" bestFit="1" customWidth="1"/>
    <col min="527" max="766" width="9.140625" style="45"/>
    <col min="767" max="767" width="8.28515625" style="45" bestFit="1" customWidth="1"/>
    <col min="768" max="768" width="14.7109375" style="45" customWidth="1"/>
    <col min="769" max="769" width="81.140625" style="45" customWidth="1"/>
    <col min="770" max="770" width="10.7109375" style="45" customWidth="1"/>
    <col min="771" max="771" width="15.7109375" style="45" customWidth="1"/>
    <col min="772" max="772" width="18" style="45" bestFit="1" customWidth="1"/>
    <col min="773" max="773" width="19.7109375" style="45" customWidth="1"/>
    <col min="774" max="774" width="15.7109375" style="45" customWidth="1"/>
    <col min="775" max="775" width="7.42578125" style="45" customWidth="1"/>
    <col min="776" max="776" width="31" style="45" customWidth="1"/>
    <col min="777" max="777" width="27.7109375" style="45" customWidth="1"/>
    <col min="778" max="778" width="19.140625" style="45" customWidth="1"/>
    <col min="779" max="779" width="30.5703125" style="45" customWidth="1"/>
    <col min="780" max="781" width="9.140625" style="45"/>
    <col min="782" max="782" width="18.28515625" style="45" bestFit="1" customWidth="1"/>
    <col min="783" max="1022" width="9.140625" style="45"/>
    <col min="1023" max="1023" width="8.28515625" style="45" bestFit="1" customWidth="1"/>
    <col min="1024" max="1024" width="14.7109375" style="45" customWidth="1"/>
    <col min="1025" max="1025" width="81.140625" style="45" customWidth="1"/>
    <col min="1026" max="1026" width="10.7109375" style="45" customWidth="1"/>
    <col min="1027" max="1027" width="15.7109375" style="45" customWidth="1"/>
    <col min="1028" max="1028" width="18" style="45" bestFit="1" customWidth="1"/>
    <col min="1029" max="1029" width="19.7109375" style="45" customWidth="1"/>
    <col min="1030" max="1030" width="15.7109375" style="45" customWidth="1"/>
    <col min="1031" max="1031" width="7.42578125" style="45" customWidth="1"/>
    <col min="1032" max="1032" width="31" style="45" customWidth="1"/>
    <col min="1033" max="1033" width="27.7109375" style="45" customWidth="1"/>
    <col min="1034" max="1034" width="19.140625" style="45" customWidth="1"/>
    <col min="1035" max="1035" width="30.5703125" style="45" customWidth="1"/>
    <col min="1036" max="1037" width="9.140625" style="45"/>
    <col min="1038" max="1038" width="18.28515625" style="45" bestFit="1" customWidth="1"/>
    <col min="1039" max="1278" width="9.140625" style="45"/>
    <col min="1279" max="1279" width="8.28515625" style="45" bestFit="1" customWidth="1"/>
    <col min="1280" max="1280" width="14.7109375" style="45" customWidth="1"/>
    <col min="1281" max="1281" width="81.140625" style="45" customWidth="1"/>
    <col min="1282" max="1282" width="10.7109375" style="45" customWidth="1"/>
    <col min="1283" max="1283" width="15.7109375" style="45" customWidth="1"/>
    <col min="1284" max="1284" width="18" style="45" bestFit="1" customWidth="1"/>
    <col min="1285" max="1285" width="19.7109375" style="45" customWidth="1"/>
    <col min="1286" max="1286" width="15.7109375" style="45" customWidth="1"/>
    <col min="1287" max="1287" width="7.42578125" style="45" customWidth="1"/>
    <col min="1288" max="1288" width="31" style="45" customWidth="1"/>
    <col min="1289" max="1289" width="27.7109375" style="45" customWidth="1"/>
    <col min="1290" max="1290" width="19.140625" style="45" customWidth="1"/>
    <col min="1291" max="1291" width="30.5703125" style="45" customWidth="1"/>
    <col min="1292" max="1293" width="9.140625" style="45"/>
    <col min="1294" max="1294" width="18.28515625" style="45" bestFit="1" customWidth="1"/>
    <col min="1295" max="1534" width="9.140625" style="45"/>
    <col min="1535" max="1535" width="8.28515625" style="45" bestFit="1" customWidth="1"/>
    <col min="1536" max="1536" width="14.7109375" style="45" customWidth="1"/>
    <col min="1537" max="1537" width="81.140625" style="45" customWidth="1"/>
    <col min="1538" max="1538" width="10.7109375" style="45" customWidth="1"/>
    <col min="1539" max="1539" width="15.7109375" style="45" customWidth="1"/>
    <col min="1540" max="1540" width="18" style="45" bestFit="1" customWidth="1"/>
    <col min="1541" max="1541" width="19.7109375" style="45" customWidth="1"/>
    <col min="1542" max="1542" width="15.7109375" style="45" customWidth="1"/>
    <col min="1543" max="1543" width="7.42578125" style="45" customWidth="1"/>
    <col min="1544" max="1544" width="31" style="45" customWidth="1"/>
    <col min="1545" max="1545" width="27.7109375" style="45" customWidth="1"/>
    <col min="1546" max="1546" width="19.140625" style="45" customWidth="1"/>
    <col min="1547" max="1547" width="30.5703125" style="45" customWidth="1"/>
    <col min="1548" max="1549" width="9.140625" style="45"/>
    <col min="1550" max="1550" width="18.28515625" style="45" bestFit="1" customWidth="1"/>
    <col min="1551" max="1790" width="9.140625" style="45"/>
    <col min="1791" max="1791" width="8.28515625" style="45" bestFit="1" customWidth="1"/>
    <col min="1792" max="1792" width="14.7109375" style="45" customWidth="1"/>
    <col min="1793" max="1793" width="81.140625" style="45" customWidth="1"/>
    <col min="1794" max="1794" width="10.7109375" style="45" customWidth="1"/>
    <col min="1795" max="1795" width="15.7109375" style="45" customWidth="1"/>
    <col min="1796" max="1796" width="18" style="45" bestFit="1" customWidth="1"/>
    <col min="1797" max="1797" width="19.7109375" style="45" customWidth="1"/>
    <col min="1798" max="1798" width="15.7109375" style="45" customWidth="1"/>
    <col min="1799" max="1799" width="7.42578125" style="45" customWidth="1"/>
    <col min="1800" max="1800" width="31" style="45" customWidth="1"/>
    <col min="1801" max="1801" width="27.7109375" style="45" customWidth="1"/>
    <col min="1802" max="1802" width="19.140625" style="45" customWidth="1"/>
    <col min="1803" max="1803" width="30.5703125" style="45" customWidth="1"/>
    <col min="1804" max="1805" width="9.140625" style="45"/>
    <col min="1806" max="1806" width="18.28515625" style="45" bestFit="1" customWidth="1"/>
    <col min="1807" max="2046" width="9.140625" style="45"/>
    <col min="2047" max="2047" width="8.28515625" style="45" bestFit="1" customWidth="1"/>
    <col min="2048" max="2048" width="14.7109375" style="45" customWidth="1"/>
    <col min="2049" max="2049" width="81.140625" style="45" customWidth="1"/>
    <col min="2050" max="2050" width="10.7109375" style="45" customWidth="1"/>
    <col min="2051" max="2051" width="15.7109375" style="45" customWidth="1"/>
    <col min="2052" max="2052" width="18" style="45" bestFit="1" customWidth="1"/>
    <col min="2053" max="2053" width="19.7109375" style="45" customWidth="1"/>
    <col min="2054" max="2054" width="15.7109375" style="45" customWidth="1"/>
    <col min="2055" max="2055" width="7.42578125" style="45" customWidth="1"/>
    <col min="2056" max="2056" width="31" style="45" customWidth="1"/>
    <col min="2057" max="2057" width="27.7109375" style="45" customWidth="1"/>
    <col min="2058" max="2058" width="19.140625" style="45" customWidth="1"/>
    <col min="2059" max="2059" width="30.5703125" style="45" customWidth="1"/>
    <col min="2060" max="2061" width="9.140625" style="45"/>
    <col min="2062" max="2062" width="18.28515625" style="45" bestFit="1" customWidth="1"/>
    <col min="2063" max="2302" width="9.140625" style="45"/>
    <col min="2303" max="2303" width="8.28515625" style="45" bestFit="1" customWidth="1"/>
    <col min="2304" max="2304" width="14.7109375" style="45" customWidth="1"/>
    <col min="2305" max="2305" width="81.140625" style="45" customWidth="1"/>
    <col min="2306" max="2306" width="10.7109375" style="45" customWidth="1"/>
    <col min="2307" max="2307" width="15.7109375" style="45" customWidth="1"/>
    <col min="2308" max="2308" width="18" style="45" bestFit="1" customWidth="1"/>
    <col min="2309" max="2309" width="19.7109375" style="45" customWidth="1"/>
    <col min="2310" max="2310" width="15.7109375" style="45" customWidth="1"/>
    <col min="2311" max="2311" width="7.42578125" style="45" customWidth="1"/>
    <col min="2312" max="2312" width="31" style="45" customWidth="1"/>
    <col min="2313" max="2313" width="27.7109375" style="45" customWidth="1"/>
    <col min="2314" max="2314" width="19.140625" style="45" customWidth="1"/>
    <col min="2315" max="2315" width="30.5703125" style="45" customWidth="1"/>
    <col min="2316" max="2317" width="9.140625" style="45"/>
    <col min="2318" max="2318" width="18.28515625" style="45" bestFit="1" customWidth="1"/>
    <col min="2319" max="2558" width="9.140625" style="45"/>
    <col min="2559" max="2559" width="8.28515625" style="45" bestFit="1" customWidth="1"/>
    <col min="2560" max="2560" width="14.7109375" style="45" customWidth="1"/>
    <col min="2561" max="2561" width="81.140625" style="45" customWidth="1"/>
    <col min="2562" max="2562" width="10.7109375" style="45" customWidth="1"/>
    <col min="2563" max="2563" width="15.7109375" style="45" customWidth="1"/>
    <col min="2564" max="2564" width="18" style="45" bestFit="1" customWidth="1"/>
    <col min="2565" max="2565" width="19.7109375" style="45" customWidth="1"/>
    <col min="2566" max="2566" width="15.7109375" style="45" customWidth="1"/>
    <col min="2567" max="2567" width="7.42578125" style="45" customWidth="1"/>
    <col min="2568" max="2568" width="31" style="45" customWidth="1"/>
    <col min="2569" max="2569" width="27.7109375" style="45" customWidth="1"/>
    <col min="2570" max="2570" width="19.140625" style="45" customWidth="1"/>
    <col min="2571" max="2571" width="30.5703125" style="45" customWidth="1"/>
    <col min="2572" max="2573" width="9.140625" style="45"/>
    <col min="2574" max="2574" width="18.28515625" style="45" bestFit="1" customWidth="1"/>
    <col min="2575" max="2814" width="9.140625" style="45"/>
    <col min="2815" max="2815" width="8.28515625" style="45" bestFit="1" customWidth="1"/>
    <col min="2816" max="2816" width="14.7109375" style="45" customWidth="1"/>
    <col min="2817" max="2817" width="81.140625" style="45" customWidth="1"/>
    <col min="2818" max="2818" width="10.7109375" style="45" customWidth="1"/>
    <col min="2819" max="2819" width="15.7109375" style="45" customWidth="1"/>
    <col min="2820" max="2820" width="18" style="45" bestFit="1" customWidth="1"/>
    <col min="2821" max="2821" width="19.7109375" style="45" customWidth="1"/>
    <col min="2822" max="2822" width="15.7109375" style="45" customWidth="1"/>
    <col min="2823" max="2823" width="7.42578125" style="45" customWidth="1"/>
    <col min="2824" max="2824" width="31" style="45" customWidth="1"/>
    <col min="2825" max="2825" width="27.7109375" style="45" customWidth="1"/>
    <col min="2826" max="2826" width="19.140625" style="45" customWidth="1"/>
    <col min="2827" max="2827" width="30.5703125" style="45" customWidth="1"/>
    <col min="2828" max="2829" width="9.140625" style="45"/>
    <col min="2830" max="2830" width="18.28515625" style="45" bestFit="1" customWidth="1"/>
    <col min="2831" max="3070" width="9.140625" style="45"/>
    <col min="3071" max="3071" width="8.28515625" style="45" bestFit="1" customWidth="1"/>
    <col min="3072" max="3072" width="14.7109375" style="45" customWidth="1"/>
    <col min="3073" max="3073" width="81.140625" style="45" customWidth="1"/>
    <col min="3074" max="3074" width="10.7109375" style="45" customWidth="1"/>
    <col min="3075" max="3075" width="15.7109375" style="45" customWidth="1"/>
    <col min="3076" max="3076" width="18" style="45" bestFit="1" customWidth="1"/>
    <col min="3077" max="3077" width="19.7109375" style="45" customWidth="1"/>
    <col min="3078" max="3078" width="15.7109375" style="45" customWidth="1"/>
    <col min="3079" max="3079" width="7.42578125" style="45" customWidth="1"/>
    <col min="3080" max="3080" width="31" style="45" customWidth="1"/>
    <col min="3081" max="3081" width="27.7109375" style="45" customWidth="1"/>
    <col min="3082" max="3082" width="19.140625" style="45" customWidth="1"/>
    <col min="3083" max="3083" width="30.5703125" style="45" customWidth="1"/>
    <col min="3084" max="3085" width="9.140625" style="45"/>
    <col min="3086" max="3086" width="18.28515625" style="45" bestFit="1" customWidth="1"/>
    <col min="3087" max="3326" width="9.140625" style="45"/>
    <col min="3327" max="3327" width="8.28515625" style="45" bestFit="1" customWidth="1"/>
    <col min="3328" max="3328" width="14.7109375" style="45" customWidth="1"/>
    <col min="3329" max="3329" width="81.140625" style="45" customWidth="1"/>
    <col min="3330" max="3330" width="10.7109375" style="45" customWidth="1"/>
    <col min="3331" max="3331" width="15.7109375" style="45" customWidth="1"/>
    <col min="3332" max="3332" width="18" style="45" bestFit="1" customWidth="1"/>
    <col min="3333" max="3333" width="19.7109375" style="45" customWidth="1"/>
    <col min="3334" max="3334" width="15.7109375" style="45" customWidth="1"/>
    <col min="3335" max="3335" width="7.42578125" style="45" customWidth="1"/>
    <col min="3336" max="3336" width="31" style="45" customWidth="1"/>
    <col min="3337" max="3337" width="27.7109375" style="45" customWidth="1"/>
    <col min="3338" max="3338" width="19.140625" style="45" customWidth="1"/>
    <col min="3339" max="3339" width="30.5703125" style="45" customWidth="1"/>
    <col min="3340" max="3341" width="9.140625" style="45"/>
    <col min="3342" max="3342" width="18.28515625" style="45" bestFit="1" customWidth="1"/>
    <col min="3343" max="3582" width="9.140625" style="45"/>
    <col min="3583" max="3583" width="8.28515625" style="45" bestFit="1" customWidth="1"/>
    <col min="3584" max="3584" width="14.7109375" style="45" customWidth="1"/>
    <col min="3585" max="3585" width="81.140625" style="45" customWidth="1"/>
    <col min="3586" max="3586" width="10.7109375" style="45" customWidth="1"/>
    <col min="3587" max="3587" width="15.7109375" style="45" customWidth="1"/>
    <col min="3588" max="3588" width="18" style="45" bestFit="1" customWidth="1"/>
    <col min="3589" max="3589" width="19.7109375" style="45" customWidth="1"/>
    <col min="3590" max="3590" width="15.7109375" style="45" customWidth="1"/>
    <col min="3591" max="3591" width="7.42578125" style="45" customWidth="1"/>
    <col min="3592" max="3592" width="31" style="45" customWidth="1"/>
    <col min="3593" max="3593" width="27.7109375" style="45" customWidth="1"/>
    <col min="3594" max="3594" width="19.140625" style="45" customWidth="1"/>
    <col min="3595" max="3595" width="30.5703125" style="45" customWidth="1"/>
    <col min="3596" max="3597" width="9.140625" style="45"/>
    <col min="3598" max="3598" width="18.28515625" style="45" bestFit="1" customWidth="1"/>
    <col min="3599" max="3838" width="9.140625" style="45"/>
    <col min="3839" max="3839" width="8.28515625" style="45" bestFit="1" customWidth="1"/>
    <col min="3840" max="3840" width="14.7109375" style="45" customWidth="1"/>
    <col min="3841" max="3841" width="81.140625" style="45" customWidth="1"/>
    <col min="3842" max="3842" width="10.7109375" style="45" customWidth="1"/>
    <col min="3843" max="3843" width="15.7109375" style="45" customWidth="1"/>
    <col min="3844" max="3844" width="18" style="45" bestFit="1" customWidth="1"/>
    <col min="3845" max="3845" width="19.7109375" style="45" customWidth="1"/>
    <col min="3846" max="3846" width="15.7109375" style="45" customWidth="1"/>
    <col min="3847" max="3847" width="7.42578125" style="45" customWidth="1"/>
    <col min="3848" max="3848" width="31" style="45" customWidth="1"/>
    <col min="3849" max="3849" width="27.7109375" style="45" customWidth="1"/>
    <col min="3850" max="3850" width="19.140625" style="45" customWidth="1"/>
    <col min="3851" max="3851" width="30.5703125" style="45" customWidth="1"/>
    <col min="3852" max="3853" width="9.140625" style="45"/>
    <col min="3854" max="3854" width="18.28515625" style="45" bestFit="1" customWidth="1"/>
    <col min="3855" max="4094" width="9.140625" style="45"/>
    <col min="4095" max="4095" width="8.28515625" style="45" bestFit="1" customWidth="1"/>
    <col min="4096" max="4096" width="14.7109375" style="45" customWidth="1"/>
    <col min="4097" max="4097" width="81.140625" style="45" customWidth="1"/>
    <col min="4098" max="4098" width="10.7109375" style="45" customWidth="1"/>
    <col min="4099" max="4099" width="15.7109375" style="45" customWidth="1"/>
    <col min="4100" max="4100" width="18" style="45" bestFit="1" customWidth="1"/>
    <col min="4101" max="4101" width="19.7109375" style="45" customWidth="1"/>
    <col min="4102" max="4102" width="15.7109375" style="45" customWidth="1"/>
    <col min="4103" max="4103" width="7.42578125" style="45" customWidth="1"/>
    <col min="4104" max="4104" width="31" style="45" customWidth="1"/>
    <col min="4105" max="4105" width="27.7109375" style="45" customWidth="1"/>
    <col min="4106" max="4106" width="19.140625" style="45" customWidth="1"/>
    <col min="4107" max="4107" width="30.5703125" style="45" customWidth="1"/>
    <col min="4108" max="4109" width="9.140625" style="45"/>
    <col min="4110" max="4110" width="18.28515625" style="45" bestFit="1" customWidth="1"/>
    <col min="4111" max="4350" width="9.140625" style="45"/>
    <col min="4351" max="4351" width="8.28515625" style="45" bestFit="1" customWidth="1"/>
    <col min="4352" max="4352" width="14.7109375" style="45" customWidth="1"/>
    <col min="4353" max="4353" width="81.140625" style="45" customWidth="1"/>
    <col min="4354" max="4354" width="10.7109375" style="45" customWidth="1"/>
    <col min="4355" max="4355" width="15.7109375" style="45" customWidth="1"/>
    <col min="4356" max="4356" width="18" style="45" bestFit="1" customWidth="1"/>
    <col min="4357" max="4357" width="19.7109375" style="45" customWidth="1"/>
    <col min="4358" max="4358" width="15.7109375" style="45" customWidth="1"/>
    <col min="4359" max="4359" width="7.42578125" style="45" customWidth="1"/>
    <col min="4360" max="4360" width="31" style="45" customWidth="1"/>
    <col min="4361" max="4361" width="27.7109375" style="45" customWidth="1"/>
    <col min="4362" max="4362" width="19.140625" style="45" customWidth="1"/>
    <col min="4363" max="4363" width="30.5703125" style="45" customWidth="1"/>
    <col min="4364" max="4365" width="9.140625" style="45"/>
    <col min="4366" max="4366" width="18.28515625" style="45" bestFit="1" customWidth="1"/>
    <col min="4367" max="4606" width="9.140625" style="45"/>
    <col min="4607" max="4607" width="8.28515625" style="45" bestFit="1" customWidth="1"/>
    <col min="4608" max="4608" width="14.7109375" style="45" customWidth="1"/>
    <col min="4609" max="4609" width="81.140625" style="45" customWidth="1"/>
    <col min="4610" max="4610" width="10.7109375" style="45" customWidth="1"/>
    <col min="4611" max="4611" width="15.7109375" style="45" customWidth="1"/>
    <col min="4612" max="4612" width="18" style="45" bestFit="1" customWidth="1"/>
    <col min="4613" max="4613" width="19.7109375" style="45" customWidth="1"/>
    <col min="4614" max="4614" width="15.7109375" style="45" customWidth="1"/>
    <col min="4615" max="4615" width="7.42578125" style="45" customWidth="1"/>
    <col min="4616" max="4616" width="31" style="45" customWidth="1"/>
    <col min="4617" max="4617" width="27.7109375" style="45" customWidth="1"/>
    <col min="4618" max="4618" width="19.140625" style="45" customWidth="1"/>
    <col min="4619" max="4619" width="30.5703125" style="45" customWidth="1"/>
    <col min="4620" max="4621" width="9.140625" style="45"/>
    <col min="4622" max="4622" width="18.28515625" style="45" bestFit="1" customWidth="1"/>
    <col min="4623" max="4862" width="9.140625" style="45"/>
    <col min="4863" max="4863" width="8.28515625" style="45" bestFit="1" customWidth="1"/>
    <col min="4864" max="4864" width="14.7109375" style="45" customWidth="1"/>
    <col min="4865" max="4865" width="81.140625" style="45" customWidth="1"/>
    <col min="4866" max="4866" width="10.7109375" style="45" customWidth="1"/>
    <col min="4867" max="4867" width="15.7109375" style="45" customWidth="1"/>
    <col min="4868" max="4868" width="18" style="45" bestFit="1" customWidth="1"/>
    <col min="4869" max="4869" width="19.7109375" style="45" customWidth="1"/>
    <col min="4870" max="4870" width="15.7109375" style="45" customWidth="1"/>
    <col min="4871" max="4871" width="7.42578125" style="45" customWidth="1"/>
    <col min="4872" max="4872" width="31" style="45" customWidth="1"/>
    <col min="4873" max="4873" width="27.7109375" style="45" customWidth="1"/>
    <col min="4874" max="4874" width="19.140625" style="45" customWidth="1"/>
    <col min="4875" max="4875" width="30.5703125" style="45" customWidth="1"/>
    <col min="4876" max="4877" width="9.140625" style="45"/>
    <col min="4878" max="4878" width="18.28515625" style="45" bestFit="1" customWidth="1"/>
    <col min="4879" max="5118" width="9.140625" style="45"/>
    <col min="5119" max="5119" width="8.28515625" style="45" bestFit="1" customWidth="1"/>
    <col min="5120" max="5120" width="14.7109375" style="45" customWidth="1"/>
    <col min="5121" max="5121" width="81.140625" style="45" customWidth="1"/>
    <col min="5122" max="5122" width="10.7109375" style="45" customWidth="1"/>
    <col min="5123" max="5123" width="15.7109375" style="45" customWidth="1"/>
    <col min="5124" max="5124" width="18" style="45" bestFit="1" customWidth="1"/>
    <col min="5125" max="5125" width="19.7109375" style="45" customWidth="1"/>
    <col min="5126" max="5126" width="15.7109375" style="45" customWidth="1"/>
    <col min="5127" max="5127" width="7.42578125" style="45" customWidth="1"/>
    <col min="5128" max="5128" width="31" style="45" customWidth="1"/>
    <col min="5129" max="5129" width="27.7109375" style="45" customWidth="1"/>
    <col min="5130" max="5130" width="19.140625" style="45" customWidth="1"/>
    <col min="5131" max="5131" width="30.5703125" style="45" customWidth="1"/>
    <col min="5132" max="5133" width="9.140625" style="45"/>
    <col min="5134" max="5134" width="18.28515625" style="45" bestFit="1" customWidth="1"/>
    <col min="5135" max="5374" width="9.140625" style="45"/>
    <col min="5375" max="5375" width="8.28515625" style="45" bestFit="1" customWidth="1"/>
    <col min="5376" max="5376" width="14.7109375" style="45" customWidth="1"/>
    <col min="5377" max="5377" width="81.140625" style="45" customWidth="1"/>
    <col min="5378" max="5378" width="10.7109375" style="45" customWidth="1"/>
    <col min="5379" max="5379" width="15.7109375" style="45" customWidth="1"/>
    <col min="5380" max="5380" width="18" style="45" bestFit="1" customWidth="1"/>
    <col min="5381" max="5381" width="19.7109375" style="45" customWidth="1"/>
    <col min="5382" max="5382" width="15.7109375" style="45" customWidth="1"/>
    <col min="5383" max="5383" width="7.42578125" style="45" customWidth="1"/>
    <col min="5384" max="5384" width="31" style="45" customWidth="1"/>
    <col min="5385" max="5385" width="27.7109375" style="45" customWidth="1"/>
    <col min="5386" max="5386" width="19.140625" style="45" customWidth="1"/>
    <col min="5387" max="5387" width="30.5703125" style="45" customWidth="1"/>
    <col min="5388" max="5389" width="9.140625" style="45"/>
    <col min="5390" max="5390" width="18.28515625" style="45" bestFit="1" customWidth="1"/>
    <col min="5391" max="5630" width="9.140625" style="45"/>
    <col min="5631" max="5631" width="8.28515625" style="45" bestFit="1" customWidth="1"/>
    <col min="5632" max="5632" width="14.7109375" style="45" customWidth="1"/>
    <col min="5633" max="5633" width="81.140625" style="45" customWidth="1"/>
    <col min="5634" max="5634" width="10.7109375" style="45" customWidth="1"/>
    <col min="5635" max="5635" width="15.7109375" style="45" customWidth="1"/>
    <col min="5636" max="5636" width="18" style="45" bestFit="1" customWidth="1"/>
    <col min="5637" max="5637" width="19.7109375" style="45" customWidth="1"/>
    <col min="5638" max="5638" width="15.7109375" style="45" customWidth="1"/>
    <col min="5639" max="5639" width="7.42578125" style="45" customWidth="1"/>
    <col min="5640" max="5640" width="31" style="45" customWidth="1"/>
    <col min="5641" max="5641" width="27.7109375" style="45" customWidth="1"/>
    <col min="5642" max="5642" width="19.140625" style="45" customWidth="1"/>
    <col min="5643" max="5643" width="30.5703125" style="45" customWidth="1"/>
    <col min="5644" max="5645" width="9.140625" style="45"/>
    <col min="5646" max="5646" width="18.28515625" style="45" bestFit="1" customWidth="1"/>
    <col min="5647" max="5886" width="9.140625" style="45"/>
    <col min="5887" max="5887" width="8.28515625" style="45" bestFit="1" customWidth="1"/>
    <col min="5888" max="5888" width="14.7109375" style="45" customWidth="1"/>
    <col min="5889" max="5889" width="81.140625" style="45" customWidth="1"/>
    <col min="5890" max="5890" width="10.7109375" style="45" customWidth="1"/>
    <col min="5891" max="5891" width="15.7109375" style="45" customWidth="1"/>
    <col min="5892" max="5892" width="18" style="45" bestFit="1" customWidth="1"/>
    <col min="5893" max="5893" width="19.7109375" style="45" customWidth="1"/>
    <col min="5894" max="5894" width="15.7109375" style="45" customWidth="1"/>
    <col min="5895" max="5895" width="7.42578125" style="45" customWidth="1"/>
    <col min="5896" max="5896" width="31" style="45" customWidth="1"/>
    <col min="5897" max="5897" width="27.7109375" style="45" customWidth="1"/>
    <col min="5898" max="5898" width="19.140625" style="45" customWidth="1"/>
    <col min="5899" max="5899" width="30.5703125" style="45" customWidth="1"/>
    <col min="5900" max="5901" width="9.140625" style="45"/>
    <col min="5902" max="5902" width="18.28515625" style="45" bestFit="1" customWidth="1"/>
    <col min="5903" max="6142" width="9.140625" style="45"/>
    <col min="6143" max="6143" width="8.28515625" style="45" bestFit="1" customWidth="1"/>
    <col min="6144" max="6144" width="14.7109375" style="45" customWidth="1"/>
    <col min="6145" max="6145" width="81.140625" style="45" customWidth="1"/>
    <col min="6146" max="6146" width="10.7109375" style="45" customWidth="1"/>
    <col min="6147" max="6147" width="15.7109375" style="45" customWidth="1"/>
    <col min="6148" max="6148" width="18" style="45" bestFit="1" customWidth="1"/>
    <col min="6149" max="6149" width="19.7109375" style="45" customWidth="1"/>
    <col min="6150" max="6150" width="15.7109375" style="45" customWidth="1"/>
    <col min="6151" max="6151" width="7.42578125" style="45" customWidth="1"/>
    <col min="6152" max="6152" width="31" style="45" customWidth="1"/>
    <col min="6153" max="6153" width="27.7109375" style="45" customWidth="1"/>
    <col min="6154" max="6154" width="19.140625" style="45" customWidth="1"/>
    <col min="6155" max="6155" width="30.5703125" style="45" customWidth="1"/>
    <col min="6156" max="6157" width="9.140625" style="45"/>
    <col min="6158" max="6158" width="18.28515625" style="45" bestFit="1" customWidth="1"/>
    <col min="6159" max="6398" width="9.140625" style="45"/>
    <col min="6399" max="6399" width="8.28515625" style="45" bestFit="1" customWidth="1"/>
    <col min="6400" max="6400" width="14.7109375" style="45" customWidth="1"/>
    <col min="6401" max="6401" width="81.140625" style="45" customWidth="1"/>
    <col min="6402" max="6402" width="10.7109375" style="45" customWidth="1"/>
    <col min="6403" max="6403" width="15.7109375" style="45" customWidth="1"/>
    <col min="6404" max="6404" width="18" style="45" bestFit="1" customWidth="1"/>
    <col min="6405" max="6405" width="19.7109375" style="45" customWidth="1"/>
    <col min="6406" max="6406" width="15.7109375" style="45" customWidth="1"/>
    <col min="6407" max="6407" width="7.42578125" style="45" customWidth="1"/>
    <col min="6408" max="6408" width="31" style="45" customWidth="1"/>
    <col min="6409" max="6409" width="27.7109375" style="45" customWidth="1"/>
    <col min="6410" max="6410" width="19.140625" style="45" customWidth="1"/>
    <col min="6411" max="6411" width="30.5703125" style="45" customWidth="1"/>
    <col min="6412" max="6413" width="9.140625" style="45"/>
    <col min="6414" max="6414" width="18.28515625" style="45" bestFit="1" customWidth="1"/>
    <col min="6415" max="6654" width="9.140625" style="45"/>
    <col min="6655" max="6655" width="8.28515625" style="45" bestFit="1" customWidth="1"/>
    <col min="6656" max="6656" width="14.7109375" style="45" customWidth="1"/>
    <col min="6657" max="6657" width="81.140625" style="45" customWidth="1"/>
    <col min="6658" max="6658" width="10.7109375" style="45" customWidth="1"/>
    <col min="6659" max="6659" width="15.7109375" style="45" customWidth="1"/>
    <col min="6660" max="6660" width="18" style="45" bestFit="1" customWidth="1"/>
    <col min="6661" max="6661" width="19.7109375" style="45" customWidth="1"/>
    <col min="6662" max="6662" width="15.7109375" style="45" customWidth="1"/>
    <col min="6663" max="6663" width="7.42578125" style="45" customWidth="1"/>
    <col min="6664" max="6664" width="31" style="45" customWidth="1"/>
    <col min="6665" max="6665" width="27.7109375" style="45" customWidth="1"/>
    <col min="6666" max="6666" width="19.140625" style="45" customWidth="1"/>
    <col min="6667" max="6667" width="30.5703125" style="45" customWidth="1"/>
    <col min="6668" max="6669" width="9.140625" style="45"/>
    <col min="6670" max="6670" width="18.28515625" style="45" bestFit="1" customWidth="1"/>
    <col min="6671" max="6910" width="9.140625" style="45"/>
    <col min="6911" max="6911" width="8.28515625" style="45" bestFit="1" customWidth="1"/>
    <col min="6912" max="6912" width="14.7109375" style="45" customWidth="1"/>
    <col min="6913" max="6913" width="81.140625" style="45" customWidth="1"/>
    <col min="6914" max="6914" width="10.7109375" style="45" customWidth="1"/>
    <col min="6915" max="6915" width="15.7109375" style="45" customWidth="1"/>
    <col min="6916" max="6916" width="18" style="45" bestFit="1" customWidth="1"/>
    <col min="6917" max="6917" width="19.7109375" style="45" customWidth="1"/>
    <col min="6918" max="6918" width="15.7109375" style="45" customWidth="1"/>
    <col min="6919" max="6919" width="7.42578125" style="45" customWidth="1"/>
    <col min="6920" max="6920" width="31" style="45" customWidth="1"/>
    <col min="6921" max="6921" width="27.7109375" style="45" customWidth="1"/>
    <col min="6922" max="6922" width="19.140625" style="45" customWidth="1"/>
    <col min="6923" max="6923" width="30.5703125" style="45" customWidth="1"/>
    <col min="6924" max="6925" width="9.140625" style="45"/>
    <col min="6926" max="6926" width="18.28515625" style="45" bestFit="1" customWidth="1"/>
    <col min="6927" max="7166" width="9.140625" style="45"/>
    <col min="7167" max="7167" width="8.28515625" style="45" bestFit="1" customWidth="1"/>
    <col min="7168" max="7168" width="14.7109375" style="45" customWidth="1"/>
    <col min="7169" max="7169" width="81.140625" style="45" customWidth="1"/>
    <col min="7170" max="7170" width="10.7109375" style="45" customWidth="1"/>
    <col min="7171" max="7171" width="15.7109375" style="45" customWidth="1"/>
    <col min="7172" max="7172" width="18" style="45" bestFit="1" customWidth="1"/>
    <col min="7173" max="7173" width="19.7109375" style="45" customWidth="1"/>
    <col min="7174" max="7174" width="15.7109375" style="45" customWidth="1"/>
    <col min="7175" max="7175" width="7.42578125" style="45" customWidth="1"/>
    <col min="7176" max="7176" width="31" style="45" customWidth="1"/>
    <col min="7177" max="7177" width="27.7109375" style="45" customWidth="1"/>
    <col min="7178" max="7178" width="19.140625" style="45" customWidth="1"/>
    <col min="7179" max="7179" width="30.5703125" style="45" customWidth="1"/>
    <col min="7180" max="7181" width="9.140625" style="45"/>
    <col min="7182" max="7182" width="18.28515625" style="45" bestFit="1" customWidth="1"/>
    <col min="7183" max="7422" width="9.140625" style="45"/>
    <col min="7423" max="7423" width="8.28515625" style="45" bestFit="1" customWidth="1"/>
    <col min="7424" max="7424" width="14.7109375" style="45" customWidth="1"/>
    <col min="7425" max="7425" width="81.140625" style="45" customWidth="1"/>
    <col min="7426" max="7426" width="10.7109375" style="45" customWidth="1"/>
    <col min="7427" max="7427" width="15.7109375" style="45" customWidth="1"/>
    <col min="7428" max="7428" width="18" style="45" bestFit="1" customWidth="1"/>
    <col min="7429" max="7429" width="19.7109375" style="45" customWidth="1"/>
    <col min="7430" max="7430" width="15.7109375" style="45" customWidth="1"/>
    <col min="7431" max="7431" width="7.42578125" style="45" customWidth="1"/>
    <col min="7432" max="7432" width="31" style="45" customWidth="1"/>
    <col min="7433" max="7433" width="27.7109375" style="45" customWidth="1"/>
    <col min="7434" max="7434" width="19.140625" style="45" customWidth="1"/>
    <col min="7435" max="7435" width="30.5703125" style="45" customWidth="1"/>
    <col min="7436" max="7437" width="9.140625" style="45"/>
    <col min="7438" max="7438" width="18.28515625" style="45" bestFit="1" customWidth="1"/>
    <col min="7439" max="7678" width="9.140625" style="45"/>
    <col min="7679" max="7679" width="8.28515625" style="45" bestFit="1" customWidth="1"/>
    <col min="7680" max="7680" width="14.7109375" style="45" customWidth="1"/>
    <col min="7681" max="7681" width="81.140625" style="45" customWidth="1"/>
    <col min="7682" max="7682" width="10.7109375" style="45" customWidth="1"/>
    <col min="7683" max="7683" width="15.7109375" style="45" customWidth="1"/>
    <col min="7684" max="7684" width="18" style="45" bestFit="1" customWidth="1"/>
    <col min="7685" max="7685" width="19.7109375" style="45" customWidth="1"/>
    <col min="7686" max="7686" width="15.7109375" style="45" customWidth="1"/>
    <col min="7687" max="7687" width="7.42578125" style="45" customWidth="1"/>
    <col min="7688" max="7688" width="31" style="45" customWidth="1"/>
    <col min="7689" max="7689" width="27.7109375" style="45" customWidth="1"/>
    <col min="7690" max="7690" width="19.140625" style="45" customWidth="1"/>
    <col min="7691" max="7691" width="30.5703125" style="45" customWidth="1"/>
    <col min="7692" max="7693" width="9.140625" style="45"/>
    <col min="7694" max="7694" width="18.28515625" style="45" bestFit="1" customWidth="1"/>
    <col min="7695" max="7934" width="9.140625" style="45"/>
    <col min="7935" max="7935" width="8.28515625" style="45" bestFit="1" customWidth="1"/>
    <col min="7936" max="7936" width="14.7109375" style="45" customWidth="1"/>
    <col min="7937" max="7937" width="81.140625" style="45" customWidth="1"/>
    <col min="7938" max="7938" width="10.7109375" style="45" customWidth="1"/>
    <col min="7939" max="7939" width="15.7109375" style="45" customWidth="1"/>
    <col min="7940" max="7940" width="18" style="45" bestFit="1" customWidth="1"/>
    <col min="7941" max="7941" width="19.7109375" style="45" customWidth="1"/>
    <col min="7942" max="7942" width="15.7109375" style="45" customWidth="1"/>
    <col min="7943" max="7943" width="7.42578125" style="45" customWidth="1"/>
    <col min="7944" max="7944" width="31" style="45" customWidth="1"/>
    <col min="7945" max="7945" width="27.7109375" style="45" customWidth="1"/>
    <col min="7946" max="7946" width="19.140625" style="45" customWidth="1"/>
    <col min="7947" max="7947" width="30.5703125" style="45" customWidth="1"/>
    <col min="7948" max="7949" width="9.140625" style="45"/>
    <col min="7950" max="7950" width="18.28515625" style="45" bestFit="1" customWidth="1"/>
    <col min="7951" max="8190" width="9.140625" style="45"/>
    <col min="8191" max="8191" width="8.28515625" style="45" bestFit="1" customWidth="1"/>
    <col min="8192" max="8192" width="14.7109375" style="45" customWidth="1"/>
    <col min="8193" max="8193" width="81.140625" style="45" customWidth="1"/>
    <col min="8194" max="8194" width="10.7109375" style="45" customWidth="1"/>
    <col min="8195" max="8195" width="15.7109375" style="45" customWidth="1"/>
    <col min="8196" max="8196" width="18" style="45" bestFit="1" customWidth="1"/>
    <col min="8197" max="8197" width="19.7109375" style="45" customWidth="1"/>
    <col min="8198" max="8198" width="15.7109375" style="45" customWidth="1"/>
    <col min="8199" max="8199" width="7.42578125" style="45" customWidth="1"/>
    <col min="8200" max="8200" width="31" style="45" customWidth="1"/>
    <col min="8201" max="8201" width="27.7109375" style="45" customWidth="1"/>
    <col min="8202" max="8202" width="19.140625" style="45" customWidth="1"/>
    <col min="8203" max="8203" width="30.5703125" style="45" customWidth="1"/>
    <col min="8204" max="8205" width="9.140625" style="45"/>
    <col min="8206" max="8206" width="18.28515625" style="45" bestFit="1" customWidth="1"/>
    <col min="8207" max="8446" width="9.140625" style="45"/>
    <col min="8447" max="8447" width="8.28515625" style="45" bestFit="1" customWidth="1"/>
    <col min="8448" max="8448" width="14.7109375" style="45" customWidth="1"/>
    <col min="8449" max="8449" width="81.140625" style="45" customWidth="1"/>
    <col min="8450" max="8450" width="10.7109375" style="45" customWidth="1"/>
    <col min="8451" max="8451" width="15.7109375" style="45" customWidth="1"/>
    <col min="8452" max="8452" width="18" style="45" bestFit="1" customWidth="1"/>
    <col min="8453" max="8453" width="19.7109375" style="45" customWidth="1"/>
    <col min="8454" max="8454" width="15.7109375" style="45" customWidth="1"/>
    <col min="8455" max="8455" width="7.42578125" style="45" customWidth="1"/>
    <col min="8456" max="8456" width="31" style="45" customWidth="1"/>
    <col min="8457" max="8457" width="27.7109375" style="45" customWidth="1"/>
    <col min="8458" max="8458" width="19.140625" style="45" customWidth="1"/>
    <col min="8459" max="8459" width="30.5703125" style="45" customWidth="1"/>
    <col min="8460" max="8461" width="9.140625" style="45"/>
    <col min="8462" max="8462" width="18.28515625" style="45" bestFit="1" customWidth="1"/>
    <col min="8463" max="8702" width="9.140625" style="45"/>
    <col min="8703" max="8703" width="8.28515625" style="45" bestFit="1" customWidth="1"/>
    <col min="8704" max="8704" width="14.7109375" style="45" customWidth="1"/>
    <col min="8705" max="8705" width="81.140625" style="45" customWidth="1"/>
    <col min="8706" max="8706" width="10.7109375" style="45" customWidth="1"/>
    <col min="8707" max="8707" width="15.7109375" style="45" customWidth="1"/>
    <col min="8708" max="8708" width="18" style="45" bestFit="1" customWidth="1"/>
    <col min="8709" max="8709" width="19.7109375" style="45" customWidth="1"/>
    <col min="8710" max="8710" width="15.7109375" style="45" customWidth="1"/>
    <col min="8711" max="8711" width="7.42578125" style="45" customWidth="1"/>
    <col min="8712" max="8712" width="31" style="45" customWidth="1"/>
    <col min="8713" max="8713" width="27.7109375" style="45" customWidth="1"/>
    <col min="8714" max="8714" width="19.140625" style="45" customWidth="1"/>
    <col min="8715" max="8715" width="30.5703125" style="45" customWidth="1"/>
    <col min="8716" max="8717" width="9.140625" style="45"/>
    <col min="8718" max="8718" width="18.28515625" style="45" bestFit="1" customWidth="1"/>
    <col min="8719" max="8958" width="9.140625" style="45"/>
    <col min="8959" max="8959" width="8.28515625" style="45" bestFit="1" customWidth="1"/>
    <col min="8960" max="8960" width="14.7109375" style="45" customWidth="1"/>
    <col min="8961" max="8961" width="81.140625" style="45" customWidth="1"/>
    <col min="8962" max="8962" width="10.7109375" style="45" customWidth="1"/>
    <col min="8963" max="8963" width="15.7109375" style="45" customWidth="1"/>
    <col min="8964" max="8964" width="18" style="45" bestFit="1" customWidth="1"/>
    <col min="8965" max="8965" width="19.7109375" style="45" customWidth="1"/>
    <col min="8966" max="8966" width="15.7109375" style="45" customWidth="1"/>
    <col min="8967" max="8967" width="7.42578125" style="45" customWidth="1"/>
    <col min="8968" max="8968" width="31" style="45" customWidth="1"/>
    <col min="8969" max="8969" width="27.7109375" style="45" customWidth="1"/>
    <col min="8970" max="8970" width="19.140625" style="45" customWidth="1"/>
    <col min="8971" max="8971" width="30.5703125" style="45" customWidth="1"/>
    <col min="8972" max="8973" width="9.140625" style="45"/>
    <col min="8974" max="8974" width="18.28515625" style="45" bestFit="1" customWidth="1"/>
    <col min="8975" max="9214" width="9.140625" style="45"/>
    <col min="9215" max="9215" width="8.28515625" style="45" bestFit="1" customWidth="1"/>
    <col min="9216" max="9216" width="14.7109375" style="45" customWidth="1"/>
    <col min="9217" max="9217" width="81.140625" style="45" customWidth="1"/>
    <col min="9218" max="9218" width="10.7109375" style="45" customWidth="1"/>
    <col min="9219" max="9219" width="15.7109375" style="45" customWidth="1"/>
    <col min="9220" max="9220" width="18" style="45" bestFit="1" customWidth="1"/>
    <col min="9221" max="9221" width="19.7109375" style="45" customWidth="1"/>
    <col min="9222" max="9222" width="15.7109375" style="45" customWidth="1"/>
    <col min="9223" max="9223" width="7.42578125" style="45" customWidth="1"/>
    <col min="9224" max="9224" width="31" style="45" customWidth="1"/>
    <col min="9225" max="9225" width="27.7109375" style="45" customWidth="1"/>
    <col min="9226" max="9226" width="19.140625" style="45" customWidth="1"/>
    <col min="9227" max="9227" width="30.5703125" style="45" customWidth="1"/>
    <col min="9228" max="9229" width="9.140625" style="45"/>
    <col min="9230" max="9230" width="18.28515625" style="45" bestFit="1" customWidth="1"/>
    <col min="9231" max="9470" width="9.140625" style="45"/>
    <col min="9471" max="9471" width="8.28515625" style="45" bestFit="1" customWidth="1"/>
    <col min="9472" max="9472" width="14.7109375" style="45" customWidth="1"/>
    <col min="9473" max="9473" width="81.140625" style="45" customWidth="1"/>
    <col min="9474" max="9474" width="10.7109375" style="45" customWidth="1"/>
    <col min="9475" max="9475" width="15.7109375" style="45" customWidth="1"/>
    <col min="9476" max="9476" width="18" style="45" bestFit="1" customWidth="1"/>
    <col min="9477" max="9477" width="19.7109375" style="45" customWidth="1"/>
    <col min="9478" max="9478" width="15.7109375" style="45" customWidth="1"/>
    <col min="9479" max="9479" width="7.42578125" style="45" customWidth="1"/>
    <col min="9480" max="9480" width="31" style="45" customWidth="1"/>
    <col min="9481" max="9481" width="27.7109375" style="45" customWidth="1"/>
    <col min="9482" max="9482" width="19.140625" style="45" customWidth="1"/>
    <col min="9483" max="9483" width="30.5703125" style="45" customWidth="1"/>
    <col min="9484" max="9485" width="9.140625" style="45"/>
    <col min="9486" max="9486" width="18.28515625" style="45" bestFit="1" customWidth="1"/>
    <col min="9487" max="9726" width="9.140625" style="45"/>
    <col min="9727" max="9727" width="8.28515625" style="45" bestFit="1" customWidth="1"/>
    <col min="9728" max="9728" width="14.7109375" style="45" customWidth="1"/>
    <col min="9729" max="9729" width="81.140625" style="45" customWidth="1"/>
    <col min="9730" max="9730" width="10.7109375" style="45" customWidth="1"/>
    <col min="9731" max="9731" width="15.7109375" style="45" customWidth="1"/>
    <col min="9732" max="9732" width="18" style="45" bestFit="1" customWidth="1"/>
    <col min="9733" max="9733" width="19.7109375" style="45" customWidth="1"/>
    <col min="9734" max="9734" width="15.7109375" style="45" customWidth="1"/>
    <col min="9735" max="9735" width="7.42578125" style="45" customWidth="1"/>
    <col min="9736" max="9736" width="31" style="45" customWidth="1"/>
    <col min="9737" max="9737" width="27.7109375" style="45" customWidth="1"/>
    <col min="9738" max="9738" width="19.140625" style="45" customWidth="1"/>
    <col min="9739" max="9739" width="30.5703125" style="45" customWidth="1"/>
    <col min="9740" max="9741" width="9.140625" style="45"/>
    <col min="9742" max="9742" width="18.28515625" style="45" bestFit="1" customWidth="1"/>
    <col min="9743" max="9982" width="9.140625" style="45"/>
    <col min="9983" max="9983" width="8.28515625" style="45" bestFit="1" customWidth="1"/>
    <col min="9984" max="9984" width="14.7109375" style="45" customWidth="1"/>
    <col min="9985" max="9985" width="81.140625" style="45" customWidth="1"/>
    <col min="9986" max="9986" width="10.7109375" style="45" customWidth="1"/>
    <col min="9987" max="9987" width="15.7109375" style="45" customWidth="1"/>
    <col min="9988" max="9988" width="18" style="45" bestFit="1" customWidth="1"/>
    <col min="9989" max="9989" width="19.7109375" style="45" customWidth="1"/>
    <col min="9990" max="9990" width="15.7109375" style="45" customWidth="1"/>
    <col min="9991" max="9991" width="7.42578125" style="45" customWidth="1"/>
    <col min="9992" max="9992" width="31" style="45" customWidth="1"/>
    <col min="9993" max="9993" width="27.7109375" style="45" customWidth="1"/>
    <col min="9994" max="9994" width="19.140625" style="45" customWidth="1"/>
    <col min="9995" max="9995" width="30.5703125" style="45" customWidth="1"/>
    <col min="9996" max="9997" width="9.140625" style="45"/>
    <col min="9998" max="9998" width="18.28515625" style="45" bestFit="1" customWidth="1"/>
    <col min="9999" max="10238" width="9.140625" style="45"/>
    <col min="10239" max="10239" width="8.28515625" style="45" bestFit="1" customWidth="1"/>
    <col min="10240" max="10240" width="14.7109375" style="45" customWidth="1"/>
    <col min="10241" max="10241" width="81.140625" style="45" customWidth="1"/>
    <col min="10242" max="10242" width="10.7109375" style="45" customWidth="1"/>
    <col min="10243" max="10243" width="15.7109375" style="45" customWidth="1"/>
    <col min="10244" max="10244" width="18" style="45" bestFit="1" customWidth="1"/>
    <col min="10245" max="10245" width="19.7109375" style="45" customWidth="1"/>
    <col min="10246" max="10246" width="15.7109375" style="45" customWidth="1"/>
    <col min="10247" max="10247" width="7.42578125" style="45" customWidth="1"/>
    <col min="10248" max="10248" width="31" style="45" customWidth="1"/>
    <col min="10249" max="10249" width="27.7109375" style="45" customWidth="1"/>
    <col min="10250" max="10250" width="19.140625" style="45" customWidth="1"/>
    <col min="10251" max="10251" width="30.5703125" style="45" customWidth="1"/>
    <col min="10252" max="10253" width="9.140625" style="45"/>
    <col min="10254" max="10254" width="18.28515625" style="45" bestFit="1" customWidth="1"/>
    <col min="10255" max="10494" width="9.140625" style="45"/>
    <col min="10495" max="10495" width="8.28515625" style="45" bestFit="1" customWidth="1"/>
    <col min="10496" max="10496" width="14.7109375" style="45" customWidth="1"/>
    <col min="10497" max="10497" width="81.140625" style="45" customWidth="1"/>
    <col min="10498" max="10498" width="10.7109375" style="45" customWidth="1"/>
    <col min="10499" max="10499" width="15.7109375" style="45" customWidth="1"/>
    <col min="10500" max="10500" width="18" style="45" bestFit="1" customWidth="1"/>
    <col min="10501" max="10501" width="19.7109375" style="45" customWidth="1"/>
    <col min="10502" max="10502" width="15.7109375" style="45" customWidth="1"/>
    <col min="10503" max="10503" width="7.42578125" style="45" customWidth="1"/>
    <col min="10504" max="10504" width="31" style="45" customWidth="1"/>
    <col min="10505" max="10505" width="27.7109375" style="45" customWidth="1"/>
    <col min="10506" max="10506" width="19.140625" style="45" customWidth="1"/>
    <col min="10507" max="10507" width="30.5703125" style="45" customWidth="1"/>
    <col min="10508" max="10509" width="9.140625" style="45"/>
    <col min="10510" max="10510" width="18.28515625" style="45" bestFit="1" customWidth="1"/>
    <col min="10511" max="10750" width="9.140625" style="45"/>
    <col min="10751" max="10751" width="8.28515625" style="45" bestFit="1" customWidth="1"/>
    <col min="10752" max="10752" width="14.7109375" style="45" customWidth="1"/>
    <col min="10753" max="10753" width="81.140625" style="45" customWidth="1"/>
    <col min="10754" max="10754" width="10.7109375" style="45" customWidth="1"/>
    <col min="10755" max="10755" width="15.7109375" style="45" customWidth="1"/>
    <col min="10756" max="10756" width="18" style="45" bestFit="1" customWidth="1"/>
    <col min="10757" max="10757" width="19.7109375" style="45" customWidth="1"/>
    <col min="10758" max="10758" width="15.7109375" style="45" customWidth="1"/>
    <col min="10759" max="10759" width="7.42578125" style="45" customWidth="1"/>
    <col min="10760" max="10760" width="31" style="45" customWidth="1"/>
    <col min="10761" max="10761" width="27.7109375" style="45" customWidth="1"/>
    <col min="10762" max="10762" width="19.140625" style="45" customWidth="1"/>
    <col min="10763" max="10763" width="30.5703125" style="45" customWidth="1"/>
    <col min="10764" max="10765" width="9.140625" style="45"/>
    <col min="10766" max="10766" width="18.28515625" style="45" bestFit="1" customWidth="1"/>
    <col min="10767" max="11006" width="9.140625" style="45"/>
    <col min="11007" max="11007" width="8.28515625" style="45" bestFit="1" customWidth="1"/>
    <col min="11008" max="11008" width="14.7109375" style="45" customWidth="1"/>
    <col min="11009" max="11009" width="81.140625" style="45" customWidth="1"/>
    <col min="11010" max="11010" width="10.7109375" style="45" customWidth="1"/>
    <col min="11011" max="11011" width="15.7109375" style="45" customWidth="1"/>
    <col min="11012" max="11012" width="18" style="45" bestFit="1" customWidth="1"/>
    <col min="11013" max="11013" width="19.7109375" style="45" customWidth="1"/>
    <col min="11014" max="11014" width="15.7109375" style="45" customWidth="1"/>
    <col min="11015" max="11015" width="7.42578125" style="45" customWidth="1"/>
    <col min="11016" max="11016" width="31" style="45" customWidth="1"/>
    <col min="11017" max="11017" width="27.7109375" style="45" customWidth="1"/>
    <col min="11018" max="11018" width="19.140625" style="45" customWidth="1"/>
    <col min="11019" max="11019" width="30.5703125" style="45" customWidth="1"/>
    <col min="11020" max="11021" width="9.140625" style="45"/>
    <col min="11022" max="11022" width="18.28515625" style="45" bestFit="1" customWidth="1"/>
    <col min="11023" max="11262" width="9.140625" style="45"/>
    <col min="11263" max="11263" width="8.28515625" style="45" bestFit="1" customWidth="1"/>
    <col min="11264" max="11264" width="14.7109375" style="45" customWidth="1"/>
    <col min="11265" max="11265" width="81.140625" style="45" customWidth="1"/>
    <col min="11266" max="11266" width="10.7109375" style="45" customWidth="1"/>
    <col min="11267" max="11267" width="15.7109375" style="45" customWidth="1"/>
    <col min="11268" max="11268" width="18" style="45" bestFit="1" customWidth="1"/>
    <col min="11269" max="11269" width="19.7109375" style="45" customWidth="1"/>
    <col min="11270" max="11270" width="15.7109375" style="45" customWidth="1"/>
    <col min="11271" max="11271" width="7.42578125" style="45" customWidth="1"/>
    <col min="11272" max="11272" width="31" style="45" customWidth="1"/>
    <col min="11273" max="11273" width="27.7109375" style="45" customWidth="1"/>
    <col min="11274" max="11274" width="19.140625" style="45" customWidth="1"/>
    <col min="11275" max="11275" width="30.5703125" style="45" customWidth="1"/>
    <col min="11276" max="11277" width="9.140625" style="45"/>
    <col min="11278" max="11278" width="18.28515625" style="45" bestFit="1" customWidth="1"/>
    <col min="11279" max="11518" width="9.140625" style="45"/>
    <col min="11519" max="11519" width="8.28515625" style="45" bestFit="1" customWidth="1"/>
    <col min="11520" max="11520" width="14.7109375" style="45" customWidth="1"/>
    <col min="11521" max="11521" width="81.140625" style="45" customWidth="1"/>
    <col min="11522" max="11522" width="10.7109375" style="45" customWidth="1"/>
    <col min="11523" max="11523" width="15.7109375" style="45" customWidth="1"/>
    <col min="11524" max="11524" width="18" style="45" bestFit="1" customWidth="1"/>
    <col min="11525" max="11525" width="19.7109375" style="45" customWidth="1"/>
    <col min="11526" max="11526" width="15.7109375" style="45" customWidth="1"/>
    <col min="11527" max="11527" width="7.42578125" style="45" customWidth="1"/>
    <col min="11528" max="11528" width="31" style="45" customWidth="1"/>
    <col min="11529" max="11529" width="27.7109375" style="45" customWidth="1"/>
    <col min="11530" max="11530" width="19.140625" style="45" customWidth="1"/>
    <col min="11531" max="11531" width="30.5703125" style="45" customWidth="1"/>
    <col min="11532" max="11533" width="9.140625" style="45"/>
    <col min="11534" max="11534" width="18.28515625" style="45" bestFit="1" customWidth="1"/>
    <col min="11535" max="11774" width="9.140625" style="45"/>
    <col min="11775" max="11775" width="8.28515625" style="45" bestFit="1" customWidth="1"/>
    <col min="11776" max="11776" width="14.7109375" style="45" customWidth="1"/>
    <col min="11777" max="11777" width="81.140625" style="45" customWidth="1"/>
    <col min="11778" max="11778" width="10.7109375" style="45" customWidth="1"/>
    <col min="11779" max="11779" width="15.7109375" style="45" customWidth="1"/>
    <col min="11780" max="11780" width="18" style="45" bestFit="1" customWidth="1"/>
    <col min="11781" max="11781" width="19.7109375" style="45" customWidth="1"/>
    <col min="11782" max="11782" width="15.7109375" style="45" customWidth="1"/>
    <col min="11783" max="11783" width="7.42578125" style="45" customWidth="1"/>
    <col min="11784" max="11784" width="31" style="45" customWidth="1"/>
    <col min="11785" max="11785" width="27.7109375" style="45" customWidth="1"/>
    <col min="11786" max="11786" width="19.140625" style="45" customWidth="1"/>
    <col min="11787" max="11787" width="30.5703125" style="45" customWidth="1"/>
    <col min="11788" max="11789" width="9.140625" style="45"/>
    <col min="11790" max="11790" width="18.28515625" style="45" bestFit="1" customWidth="1"/>
    <col min="11791" max="12030" width="9.140625" style="45"/>
    <col min="12031" max="12031" width="8.28515625" style="45" bestFit="1" customWidth="1"/>
    <col min="12032" max="12032" width="14.7109375" style="45" customWidth="1"/>
    <col min="12033" max="12033" width="81.140625" style="45" customWidth="1"/>
    <col min="12034" max="12034" width="10.7109375" style="45" customWidth="1"/>
    <col min="12035" max="12035" width="15.7109375" style="45" customWidth="1"/>
    <col min="12036" max="12036" width="18" style="45" bestFit="1" customWidth="1"/>
    <col min="12037" max="12037" width="19.7109375" style="45" customWidth="1"/>
    <col min="12038" max="12038" width="15.7109375" style="45" customWidth="1"/>
    <col min="12039" max="12039" width="7.42578125" style="45" customWidth="1"/>
    <col min="12040" max="12040" width="31" style="45" customWidth="1"/>
    <col min="12041" max="12041" width="27.7109375" style="45" customWidth="1"/>
    <col min="12042" max="12042" width="19.140625" style="45" customWidth="1"/>
    <col min="12043" max="12043" width="30.5703125" style="45" customWidth="1"/>
    <col min="12044" max="12045" width="9.140625" style="45"/>
    <col min="12046" max="12046" width="18.28515625" style="45" bestFit="1" customWidth="1"/>
    <col min="12047" max="12286" width="9.140625" style="45"/>
    <col min="12287" max="12287" width="8.28515625" style="45" bestFit="1" customWidth="1"/>
    <col min="12288" max="12288" width="14.7109375" style="45" customWidth="1"/>
    <col min="12289" max="12289" width="81.140625" style="45" customWidth="1"/>
    <col min="12290" max="12290" width="10.7109375" style="45" customWidth="1"/>
    <col min="12291" max="12291" width="15.7109375" style="45" customWidth="1"/>
    <col min="12292" max="12292" width="18" style="45" bestFit="1" customWidth="1"/>
    <col min="12293" max="12293" width="19.7109375" style="45" customWidth="1"/>
    <col min="12294" max="12294" width="15.7109375" style="45" customWidth="1"/>
    <col min="12295" max="12295" width="7.42578125" style="45" customWidth="1"/>
    <col min="12296" max="12296" width="31" style="45" customWidth="1"/>
    <col min="12297" max="12297" width="27.7109375" style="45" customWidth="1"/>
    <col min="12298" max="12298" width="19.140625" style="45" customWidth="1"/>
    <col min="12299" max="12299" width="30.5703125" style="45" customWidth="1"/>
    <col min="12300" max="12301" width="9.140625" style="45"/>
    <col min="12302" max="12302" width="18.28515625" style="45" bestFit="1" customWidth="1"/>
    <col min="12303" max="12542" width="9.140625" style="45"/>
    <col min="12543" max="12543" width="8.28515625" style="45" bestFit="1" customWidth="1"/>
    <col min="12544" max="12544" width="14.7109375" style="45" customWidth="1"/>
    <col min="12545" max="12545" width="81.140625" style="45" customWidth="1"/>
    <col min="12546" max="12546" width="10.7109375" style="45" customWidth="1"/>
    <col min="12547" max="12547" width="15.7109375" style="45" customWidth="1"/>
    <col min="12548" max="12548" width="18" style="45" bestFit="1" customWidth="1"/>
    <col min="12549" max="12549" width="19.7109375" style="45" customWidth="1"/>
    <col min="12550" max="12550" width="15.7109375" style="45" customWidth="1"/>
    <col min="12551" max="12551" width="7.42578125" style="45" customWidth="1"/>
    <col min="12552" max="12552" width="31" style="45" customWidth="1"/>
    <col min="12553" max="12553" width="27.7109375" style="45" customWidth="1"/>
    <col min="12554" max="12554" width="19.140625" style="45" customWidth="1"/>
    <col min="12555" max="12555" width="30.5703125" style="45" customWidth="1"/>
    <col min="12556" max="12557" width="9.140625" style="45"/>
    <col min="12558" max="12558" width="18.28515625" style="45" bestFit="1" customWidth="1"/>
    <col min="12559" max="12798" width="9.140625" style="45"/>
    <col min="12799" max="12799" width="8.28515625" style="45" bestFit="1" customWidth="1"/>
    <col min="12800" max="12800" width="14.7109375" style="45" customWidth="1"/>
    <col min="12801" max="12801" width="81.140625" style="45" customWidth="1"/>
    <col min="12802" max="12802" width="10.7109375" style="45" customWidth="1"/>
    <col min="12803" max="12803" width="15.7109375" style="45" customWidth="1"/>
    <col min="12804" max="12804" width="18" style="45" bestFit="1" customWidth="1"/>
    <col min="12805" max="12805" width="19.7109375" style="45" customWidth="1"/>
    <col min="12806" max="12806" width="15.7109375" style="45" customWidth="1"/>
    <col min="12807" max="12807" width="7.42578125" style="45" customWidth="1"/>
    <col min="12808" max="12808" width="31" style="45" customWidth="1"/>
    <col min="12809" max="12809" width="27.7109375" style="45" customWidth="1"/>
    <col min="12810" max="12810" width="19.140625" style="45" customWidth="1"/>
    <col min="12811" max="12811" width="30.5703125" style="45" customWidth="1"/>
    <col min="12812" max="12813" width="9.140625" style="45"/>
    <col min="12814" max="12814" width="18.28515625" style="45" bestFit="1" customWidth="1"/>
    <col min="12815" max="13054" width="9.140625" style="45"/>
    <col min="13055" max="13055" width="8.28515625" style="45" bestFit="1" customWidth="1"/>
    <col min="13056" max="13056" width="14.7109375" style="45" customWidth="1"/>
    <col min="13057" max="13057" width="81.140625" style="45" customWidth="1"/>
    <col min="13058" max="13058" width="10.7109375" style="45" customWidth="1"/>
    <col min="13059" max="13059" width="15.7109375" style="45" customWidth="1"/>
    <col min="13060" max="13060" width="18" style="45" bestFit="1" customWidth="1"/>
    <col min="13061" max="13061" width="19.7109375" style="45" customWidth="1"/>
    <col min="13062" max="13062" width="15.7109375" style="45" customWidth="1"/>
    <col min="13063" max="13063" width="7.42578125" style="45" customWidth="1"/>
    <col min="13064" max="13064" width="31" style="45" customWidth="1"/>
    <col min="13065" max="13065" width="27.7109375" style="45" customWidth="1"/>
    <col min="13066" max="13066" width="19.140625" style="45" customWidth="1"/>
    <col min="13067" max="13067" width="30.5703125" style="45" customWidth="1"/>
    <col min="13068" max="13069" width="9.140625" style="45"/>
    <col min="13070" max="13070" width="18.28515625" style="45" bestFit="1" customWidth="1"/>
    <col min="13071" max="13310" width="9.140625" style="45"/>
    <col min="13311" max="13311" width="8.28515625" style="45" bestFit="1" customWidth="1"/>
    <col min="13312" max="13312" width="14.7109375" style="45" customWidth="1"/>
    <col min="13313" max="13313" width="81.140625" style="45" customWidth="1"/>
    <col min="13314" max="13314" width="10.7109375" style="45" customWidth="1"/>
    <col min="13315" max="13315" width="15.7109375" style="45" customWidth="1"/>
    <col min="13316" max="13316" width="18" style="45" bestFit="1" customWidth="1"/>
    <col min="13317" max="13317" width="19.7109375" style="45" customWidth="1"/>
    <col min="13318" max="13318" width="15.7109375" style="45" customWidth="1"/>
    <col min="13319" max="13319" width="7.42578125" style="45" customWidth="1"/>
    <col min="13320" max="13320" width="31" style="45" customWidth="1"/>
    <col min="13321" max="13321" width="27.7109375" style="45" customWidth="1"/>
    <col min="13322" max="13322" width="19.140625" style="45" customWidth="1"/>
    <col min="13323" max="13323" width="30.5703125" style="45" customWidth="1"/>
    <col min="13324" max="13325" width="9.140625" style="45"/>
    <col min="13326" max="13326" width="18.28515625" style="45" bestFit="1" customWidth="1"/>
    <col min="13327" max="13566" width="9.140625" style="45"/>
    <col min="13567" max="13567" width="8.28515625" style="45" bestFit="1" customWidth="1"/>
    <col min="13568" max="13568" width="14.7109375" style="45" customWidth="1"/>
    <col min="13569" max="13569" width="81.140625" style="45" customWidth="1"/>
    <col min="13570" max="13570" width="10.7109375" style="45" customWidth="1"/>
    <col min="13571" max="13571" width="15.7109375" style="45" customWidth="1"/>
    <col min="13572" max="13572" width="18" style="45" bestFit="1" customWidth="1"/>
    <col min="13573" max="13573" width="19.7109375" style="45" customWidth="1"/>
    <col min="13574" max="13574" width="15.7109375" style="45" customWidth="1"/>
    <col min="13575" max="13575" width="7.42578125" style="45" customWidth="1"/>
    <col min="13576" max="13576" width="31" style="45" customWidth="1"/>
    <col min="13577" max="13577" width="27.7109375" style="45" customWidth="1"/>
    <col min="13578" max="13578" width="19.140625" style="45" customWidth="1"/>
    <col min="13579" max="13579" width="30.5703125" style="45" customWidth="1"/>
    <col min="13580" max="13581" width="9.140625" style="45"/>
    <col min="13582" max="13582" width="18.28515625" style="45" bestFit="1" customWidth="1"/>
    <col min="13583" max="13822" width="9.140625" style="45"/>
    <col min="13823" max="13823" width="8.28515625" style="45" bestFit="1" customWidth="1"/>
    <col min="13824" max="13824" width="14.7109375" style="45" customWidth="1"/>
    <col min="13825" max="13825" width="81.140625" style="45" customWidth="1"/>
    <col min="13826" max="13826" width="10.7109375" style="45" customWidth="1"/>
    <col min="13827" max="13827" width="15.7109375" style="45" customWidth="1"/>
    <col min="13828" max="13828" width="18" style="45" bestFit="1" customWidth="1"/>
    <col min="13829" max="13829" width="19.7109375" style="45" customWidth="1"/>
    <col min="13830" max="13830" width="15.7109375" style="45" customWidth="1"/>
    <col min="13831" max="13831" width="7.42578125" style="45" customWidth="1"/>
    <col min="13832" max="13832" width="31" style="45" customWidth="1"/>
    <col min="13833" max="13833" width="27.7109375" style="45" customWidth="1"/>
    <col min="13834" max="13834" width="19.140625" style="45" customWidth="1"/>
    <col min="13835" max="13835" width="30.5703125" style="45" customWidth="1"/>
    <col min="13836" max="13837" width="9.140625" style="45"/>
    <col min="13838" max="13838" width="18.28515625" style="45" bestFit="1" customWidth="1"/>
    <col min="13839" max="14078" width="9.140625" style="45"/>
    <col min="14079" max="14079" width="8.28515625" style="45" bestFit="1" customWidth="1"/>
    <col min="14080" max="14080" width="14.7109375" style="45" customWidth="1"/>
    <col min="14081" max="14081" width="81.140625" style="45" customWidth="1"/>
    <col min="14082" max="14082" width="10.7109375" style="45" customWidth="1"/>
    <col min="14083" max="14083" width="15.7109375" style="45" customWidth="1"/>
    <col min="14084" max="14084" width="18" style="45" bestFit="1" customWidth="1"/>
    <col min="14085" max="14085" width="19.7109375" style="45" customWidth="1"/>
    <col min="14086" max="14086" width="15.7109375" style="45" customWidth="1"/>
    <col min="14087" max="14087" width="7.42578125" style="45" customWidth="1"/>
    <col min="14088" max="14088" width="31" style="45" customWidth="1"/>
    <col min="14089" max="14089" width="27.7109375" style="45" customWidth="1"/>
    <col min="14090" max="14090" width="19.140625" style="45" customWidth="1"/>
    <col min="14091" max="14091" width="30.5703125" style="45" customWidth="1"/>
    <col min="14092" max="14093" width="9.140625" style="45"/>
    <col min="14094" max="14094" width="18.28515625" style="45" bestFit="1" customWidth="1"/>
    <col min="14095" max="14334" width="9.140625" style="45"/>
    <col min="14335" max="14335" width="8.28515625" style="45" bestFit="1" customWidth="1"/>
    <col min="14336" max="14336" width="14.7109375" style="45" customWidth="1"/>
    <col min="14337" max="14337" width="81.140625" style="45" customWidth="1"/>
    <col min="14338" max="14338" width="10.7109375" style="45" customWidth="1"/>
    <col min="14339" max="14339" width="15.7109375" style="45" customWidth="1"/>
    <col min="14340" max="14340" width="18" style="45" bestFit="1" customWidth="1"/>
    <col min="14341" max="14341" width="19.7109375" style="45" customWidth="1"/>
    <col min="14342" max="14342" width="15.7109375" style="45" customWidth="1"/>
    <col min="14343" max="14343" width="7.42578125" style="45" customWidth="1"/>
    <col min="14344" max="14344" width="31" style="45" customWidth="1"/>
    <col min="14345" max="14345" width="27.7109375" style="45" customWidth="1"/>
    <col min="14346" max="14346" width="19.140625" style="45" customWidth="1"/>
    <col min="14347" max="14347" width="30.5703125" style="45" customWidth="1"/>
    <col min="14348" max="14349" width="9.140625" style="45"/>
    <col min="14350" max="14350" width="18.28515625" style="45" bestFit="1" customWidth="1"/>
    <col min="14351" max="14590" width="9.140625" style="45"/>
    <col min="14591" max="14591" width="8.28515625" style="45" bestFit="1" customWidth="1"/>
    <col min="14592" max="14592" width="14.7109375" style="45" customWidth="1"/>
    <col min="14593" max="14593" width="81.140625" style="45" customWidth="1"/>
    <col min="14594" max="14594" width="10.7109375" style="45" customWidth="1"/>
    <col min="14595" max="14595" width="15.7109375" style="45" customWidth="1"/>
    <col min="14596" max="14596" width="18" style="45" bestFit="1" customWidth="1"/>
    <col min="14597" max="14597" width="19.7109375" style="45" customWidth="1"/>
    <col min="14598" max="14598" width="15.7109375" style="45" customWidth="1"/>
    <col min="14599" max="14599" width="7.42578125" style="45" customWidth="1"/>
    <col min="14600" max="14600" width="31" style="45" customWidth="1"/>
    <col min="14601" max="14601" width="27.7109375" style="45" customWidth="1"/>
    <col min="14602" max="14602" width="19.140625" style="45" customWidth="1"/>
    <col min="14603" max="14603" width="30.5703125" style="45" customWidth="1"/>
    <col min="14604" max="14605" width="9.140625" style="45"/>
    <col min="14606" max="14606" width="18.28515625" style="45" bestFit="1" customWidth="1"/>
    <col min="14607" max="14846" width="9.140625" style="45"/>
    <col min="14847" max="14847" width="8.28515625" style="45" bestFit="1" customWidth="1"/>
    <col min="14848" max="14848" width="14.7109375" style="45" customWidth="1"/>
    <col min="14849" max="14849" width="81.140625" style="45" customWidth="1"/>
    <col min="14850" max="14850" width="10.7109375" style="45" customWidth="1"/>
    <col min="14851" max="14851" width="15.7109375" style="45" customWidth="1"/>
    <col min="14852" max="14852" width="18" style="45" bestFit="1" customWidth="1"/>
    <col min="14853" max="14853" width="19.7109375" style="45" customWidth="1"/>
    <col min="14854" max="14854" width="15.7109375" style="45" customWidth="1"/>
    <col min="14855" max="14855" width="7.42578125" style="45" customWidth="1"/>
    <col min="14856" max="14856" width="31" style="45" customWidth="1"/>
    <col min="14857" max="14857" width="27.7109375" style="45" customWidth="1"/>
    <col min="14858" max="14858" width="19.140625" style="45" customWidth="1"/>
    <col min="14859" max="14859" width="30.5703125" style="45" customWidth="1"/>
    <col min="14860" max="14861" width="9.140625" style="45"/>
    <col min="14862" max="14862" width="18.28515625" style="45" bestFit="1" customWidth="1"/>
    <col min="14863" max="15102" width="9.140625" style="45"/>
    <col min="15103" max="15103" width="8.28515625" style="45" bestFit="1" customWidth="1"/>
    <col min="15104" max="15104" width="14.7109375" style="45" customWidth="1"/>
    <col min="15105" max="15105" width="81.140625" style="45" customWidth="1"/>
    <col min="15106" max="15106" width="10.7109375" style="45" customWidth="1"/>
    <col min="15107" max="15107" width="15.7109375" style="45" customWidth="1"/>
    <col min="15108" max="15108" width="18" style="45" bestFit="1" customWidth="1"/>
    <col min="15109" max="15109" width="19.7109375" style="45" customWidth="1"/>
    <col min="15110" max="15110" width="15.7109375" style="45" customWidth="1"/>
    <col min="15111" max="15111" width="7.42578125" style="45" customWidth="1"/>
    <col min="15112" max="15112" width="31" style="45" customWidth="1"/>
    <col min="15113" max="15113" width="27.7109375" style="45" customWidth="1"/>
    <col min="15114" max="15114" width="19.140625" style="45" customWidth="1"/>
    <col min="15115" max="15115" width="30.5703125" style="45" customWidth="1"/>
    <col min="15116" max="15117" width="9.140625" style="45"/>
    <col min="15118" max="15118" width="18.28515625" style="45" bestFit="1" customWidth="1"/>
    <col min="15119" max="15358" width="9.140625" style="45"/>
    <col min="15359" max="15359" width="8.28515625" style="45" bestFit="1" customWidth="1"/>
    <col min="15360" max="15360" width="14.7109375" style="45" customWidth="1"/>
    <col min="15361" max="15361" width="81.140625" style="45" customWidth="1"/>
    <col min="15362" max="15362" width="10.7109375" style="45" customWidth="1"/>
    <col min="15363" max="15363" width="15.7109375" style="45" customWidth="1"/>
    <col min="15364" max="15364" width="18" style="45" bestFit="1" customWidth="1"/>
    <col min="15365" max="15365" width="19.7109375" style="45" customWidth="1"/>
    <col min="15366" max="15366" width="15.7109375" style="45" customWidth="1"/>
    <col min="15367" max="15367" width="7.42578125" style="45" customWidth="1"/>
    <col min="15368" max="15368" width="31" style="45" customWidth="1"/>
    <col min="15369" max="15369" width="27.7109375" style="45" customWidth="1"/>
    <col min="15370" max="15370" width="19.140625" style="45" customWidth="1"/>
    <col min="15371" max="15371" width="30.5703125" style="45" customWidth="1"/>
    <col min="15372" max="15373" width="9.140625" style="45"/>
    <col min="15374" max="15374" width="18.28515625" style="45" bestFit="1" customWidth="1"/>
    <col min="15375" max="15614" width="9.140625" style="45"/>
    <col min="15615" max="15615" width="8.28515625" style="45" bestFit="1" customWidth="1"/>
    <col min="15616" max="15616" width="14.7109375" style="45" customWidth="1"/>
    <col min="15617" max="15617" width="81.140625" style="45" customWidth="1"/>
    <col min="15618" max="15618" width="10.7109375" style="45" customWidth="1"/>
    <col min="15619" max="15619" width="15.7109375" style="45" customWidth="1"/>
    <col min="15620" max="15620" width="18" style="45" bestFit="1" customWidth="1"/>
    <col min="15621" max="15621" width="19.7109375" style="45" customWidth="1"/>
    <col min="15622" max="15622" width="15.7109375" style="45" customWidth="1"/>
    <col min="15623" max="15623" width="7.42578125" style="45" customWidth="1"/>
    <col min="15624" max="15624" width="31" style="45" customWidth="1"/>
    <col min="15625" max="15625" width="27.7109375" style="45" customWidth="1"/>
    <col min="15626" max="15626" width="19.140625" style="45" customWidth="1"/>
    <col min="15627" max="15627" width="30.5703125" style="45" customWidth="1"/>
    <col min="15628" max="15629" width="9.140625" style="45"/>
    <col min="15630" max="15630" width="18.28515625" style="45" bestFit="1" customWidth="1"/>
    <col min="15631" max="15870" width="9.140625" style="45"/>
    <col min="15871" max="15871" width="8.28515625" style="45" bestFit="1" customWidth="1"/>
    <col min="15872" max="15872" width="14.7109375" style="45" customWidth="1"/>
    <col min="15873" max="15873" width="81.140625" style="45" customWidth="1"/>
    <col min="15874" max="15874" width="10.7109375" style="45" customWidth="1"/>
    <col min="15875" max="15875" width="15.7109375" style="45" customWidth="1"/>
    <col min="15876" max="15876" width="18" style="45" bestFit="1" customWidth="1"/>
    <col min="15877" max="15877" width="19.7109375" style="45" customWidth="1"/>
    <col min="15878" max="15878" width="15.7109375" style="45" customWidth="1"/>
    <col min="15879" max="15879" width="7.42578125" style="45" customWidth="1"/>
    <col min="15880" max="15880" width="31" style="45" customWidth="1"/>
    <col min="15881" max="15881" width="27.7109375" style="45" customWidth="1"/>
    <col min="15882" max="15882" width="19.140625" style="45" customWidth="1"/>
    <col min="15883" max="15883" width="30.5703125" style="45" customWidth="1"/>
    <col min="15884" max="15885" width="9.140625" style="45"/>
    <col min="15886" max="15886" width="18.28515625" style="45" bestFit="1" customWidth="1"/>
    <col min="15887" max="16126" width="9.140625" style="45"/>
    <col min="16127" max="16127" width="8.28515625" style="45" bestFit="1" customWidth="1"/>
    <col min="16128" max="16128" width="14.7109375" style="45" customWidth="1"/>
    <col min="16129" max="16129" width="81.140625" style="45" customWidth="1"/>
    <col min="16130" max="16130" width="10.7109375" style="45" customWidth="1"/>
    <col min="16131" max="16131" width="15.7109375" style="45" customWidth="1"/>
    <col min="16132" max="16132" width="18" style="45" bestFit="1" customWidth="1"/>
    <col min="16133" max="16133" width="19.7109375" style="45" customWidth="1"/>
    <col min="16134" max="16134" width="15.7109375" style="45" customWidth="1"/>
    <col min="16135" max="16135" width="7.42578125" style="45" customWidth="1"/>
    <col min="16136" max="16136" width="31" style="45" customWidth="1"/>
    <col min="16137" max="16137" width="27.7109375" style="45" customWidth="1"/>
    <col min="16138" max="16138" width="19.140625" style="45" customWidth="1"/>
    <col min="16139" max="16139" width="30.5703125" style="45" customWidth="1"/>
    <col min="16140" max="16141" width="9.140625" style="45"/>
    <col min="16142" max="16142" width="18.28515625" style="45" bestFit="1" customWidth="1"/>
    <col min="16143" max="16384" width="9.140625" style="45"/>
  </cols>
  <sheetData>
    <row r="1" spans="1:14" s="44" customFormat="1" ht="36" customHeight="1" x14ac:dyDescent="0.25">
      <c r="A1" s="136" t="s">
        <v>0</v>
      </c>
      <c r="B1" s="136"/>
      <c r="C1" s="137" t="s">
        <v>79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44" customFormat="1" ht="36" customHeight="1" x14ac:dyDescent="0.25">
      <c r="A2" s="136" t="s">
        <v>1</v>
      </c>
      <c r="B2" s="136"/>
      <c r="C2" s="137" t="s">
        <v>168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44" customFormat="1" ht="36" customHeight="1" x14ac:dyDescent="0.25">
      <c r="A3" s="136" t="s">
        <v>2</v>
      </c>
      <c r="B3" s="136"/>
      <c r="C3" s="139" t="s">
        <v>169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36" customHeight="1" x14ac:dyDescent="0.25">
      <c r="A4" s="138" t="s">
        <v>12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s="47" customFormat="1" ht="31.5" customHeight="1" x14ac:dyDescent="0.25">
      <c r="A5" s="125" t="s">
        <v>3</v>
      </c>
      <c r="B5" s="125" t="s">
        <v>4</v>
      </c>
      <c r="C5" s="125" t="s">
        <v>5</v>
      </c>
      <c r="D5" s="125" t="s">
        <v>6</v>
      </c>
      <c r="E5" s="125" t="s">
        <v>7</v>
      </c>
      <c r="F5" s="126" t="s">
        <v>8</v>
      </c>
      <c r="G5" s="134" t="s">
        <v>170</v>
      </c>
      <c r="H5" s="127" t="s">
        <v>18</v>
      </c>
      <c r="I5" s="128"/>
      <c r="J5" s="129"/>
      <c r="K5" s="133" t="s">
        <v>21</v>
      </c>
      <c r="L5" s="133"/>
      <c r="M5" s="133" t="s">
        <v>9</v>
      </c>
      <c r="N5" s="125" t="s">
        <v>10</v>
      </c>
    </row>
    <row r="6" spans="1:14" s="47" customFormat="1" ht="17.25" customHeight="1" x14ac:dyDescent="0.25">
      <c r="A6" s="125"/>
      <c r="B6" s="125"/>
      <c r="C6" s="125"/>
      <c r="D6" s="125"/>
      <c r="E6" s="125"/>
      <c r="F6" s="126"/>
      <c r="G6" s="135"/>
      <c r="H6" s="46" t="s">
        <v>15</v>
      </c>
      <c r="I6" s="46" t="s">
        <v>16</v>
      </c>
      <c r="J6" s="46" t="s">
        <v>9</v>
      </c>
      <c r="K6" s="46" t="s">
        <v>15</v>
      </c>
      <c r="L6" s="46" t="s">
        <v>16</v>
      </c>
      <c r="M6" s="133"/>
      <c r="N6" s="125"/>
    </row>
    <row r="7" spans="1:14" ht="48" customHeight="1" x14ac:dyDescent="0.25">
      <c r="A7" s="94">
        <v>1</v>
      </c>
      <c r="B7" s="94"/>
      <c r="C7" s="94"/>
      <c r="D7" s="95" t="s">
        <v>37</v>
      </c>
      <c r="E7" s="94"/>
      <c r="F7" s="94"/>
      <c r="G7" s="94"/>
      <c r="H7" s="96"/>
      <c r="I7" s="96"/>
      <c r="J7" s="96"/>
      <c r="K7" s="97">
        <f t="shared" ref="K7:L7" si="0">SUM(K8:K10)</f>
        <v>26428.54</v>
      </c>
      <c r="L7" s="97">
        <f t="shared" si="0"/>
        <v>3223.85</v>
      </c>
      <c r="M7" s="97">
        <f>SUM(M8:M10)</f>
        <v>29652.390000000003</v>
      </c>
      <c r="N7" s="98">
        <v>0.19219704020969502</v>
      </c>
    </row>
    <row r="8" spans="1:14" ht="48" customHeight="1" x14ac:dyDescent="0.25">
      <c r="A8" s="99" t="s">
        <v>171</v>
      </c>
      <c r="B8" s="99" t="s">
        <v>47</v>
      </c>
      <c r="C8" s="99" t="s">
        <v>38</v>
      </c>
      <c r="D8" s="100" t="s">
        <v>48</v>
      </c>
      <c r="E8" s="99" t="s">
        <v>49</v>
      </c>
      <c r="F8" s="101">
        <v>3</v>
      </c>
      <c r="G8" s="101">
        <v>7083.82</v>
      </c>
      <c r="H8" s="102">
        <v>8553.93</v>
      </c>
      <c r="I8" s="102">
        <v>571.44000000000005</v>
      </c>
      <c r="J8" s="102">
        <v>9125.3700000000008</v>
      </c>
      <c r="K8" s="103">
        <v>25661.79</v>
      </c>
      <c r="L8" s="102">
        <v>1714.32</v>
      </c>
      <c r="M8" s="103">
        <v>27376.11</v>
      </c>
      <c r="N8" s="104">
        <v>0.17744294184903928</v>
      </c>
    </row>
    <row r="9" spans="1:14" ht="48" customHeight="1" x14ac:dyDescent="0.25">
      <c r="A9" s="99" t="s">
        <v>172</v>
      </c>
      <c r="B9" s="99" t="s">
        <v>83</v>
      </c>
      <c r="C9" s="99" t="s">
        <v>13</v>
      </c>
      <c r="D9" s="100" t="s">
        <v>84</v>
      </c>
      <c r="E9" s="99" t="s">
        <v>14</v>
      </c>
      <c r="F9" s="101">
        <v>6</v>
      </c>
      <c r="G9" s="101">
        <v>159.66999999999999</v>
      </c>
      <c r="H9" s="102">
        <v>14.47</v>
      </c>
      <c r="I9" s="102">
        <v>191.21</v>
      </c>
      <c r="J9" s="102">
        <v>205.68</v>
      </c>
      <c r="K9" s="103">
        <v>86.82</v>
      </c>
      <c r="L9" s="102">
        <v>1147.26</v>
      </c>
      <c r="M9" s="103">
        <v>1234.08</v>
      </c>
      <c r="N9" s="104">
        <v>7.9989007085762877E-3</v>
      </c>
    </row>
    <row r="10" spans="1:14" ht="48" customHeight="1" x14ac:dyDescent="0.25">
      <c r="A10" s="99" t="s">
        <v>173</v>
      </c>
      <c r="B10" s="99" t="s">
        <v>85</v>
      </c>
      <c r="C10" s="99" t="s">
        <v>13</v>
      </c>
      <c r="D10" s="100" t="s">
        <v>86</v>
      </c>
      <c r="E10" s="99" t="s">
        <v>14</v>
      </c>
      <c r="F10" s="101">
        <v>178.46</v>
      </c>
      <c r="G10" s="101">
        <v>4.54</v>
      </c>
      <c r="H10" s="102">
        <v>3.81</v>
      </c>
      <c r="I10" s="102">
        <v>2.0299999999999998</v>
      </c>
      <c r="J10" s="102">
        <v>5.84</v>
      </c>
      <c r="K10" s="103">
        <v>679.93</v>
      </c>
      <c r="L10" s="102">
        <v>362.27</v>
      </c>
      <c r="M10" s="103">
        <v>1042.2</v>
      </c>
      <c r="N10" s="104">
        <v>6.7551976520794496E-3</v>
      </c>
    </row>
    <row r="11" spans="1:14" ht="48" customHeight="1" x14ac:dyDescent="0.25">
      <c r="A11" s="94">
        <v>2</v>
      </c>
      <c r="B11" s="94"/>
      <c r="C11" s="94"/>
      <c r="D11" s="95" t="s">
        <v>43</v>
      </c>
      <c r="E11" s="94"/>
      <c r="F11" s="94"/>
      <c r="G11" s="94"/>
      <c r="H11" s="96"/>
      <c r="I11" s="96"/>
      <c r="J11" s="96"/>
      <c r="K11" s="97">
        <f t="shared" ref="K11:L11" si="1">SUM(K12:K16)</f>
        <v>527.39</v>
      </c>
      <c r="L11" s="97">
        <f t="shared" si="1"/>
        <v>714.90000000000009</v>
      </c>
      <c r="M11" s="97">
        <f>SUM(M12:M16)</f>
        <v>1242.29</v>
      </c>
      <c r="N11" s="98">
        <v>8.0521152285566878E-3</v>
      </c>
    </row>
    <row r="12" spans="1:14" ht="48" customHeight="1" x14ac:dyDescent="0.25">
      <c r="A12" s="99" t="s">
        <v>174</v>
      </c>
      <c r="B12" s="99" t="s">
        <v>50</v>
      </c>
      <c r="C12" s="99" t="s">
        <v>13</v>
      </c>
      <c r="D12" s="100" t="s">
        <v>51</v>
      </c>
      <c r="E12" s="99" t="s">
        <v>14</v>
      </c>
      <c r="F12" s="105">
        <v>63.53</v>
      </c>
      <c r="G12" s="105">
        <v>6.15</v>
      </c>
      <c r="H12" s="103">
        <v>5.19</v>
      </c>
      <c r="I12" s="103">
        <v>2.73</v>
      </c>
      <c r="J12" s="103">
        <v>7.92</v>
      </c>
      <c r="K12" s="103">
        <v>329.72</v>
      </c>
      <c r="L12" s="103">
        <v>173.43</v>
      </c>
      <c r="M12" s="103">
        <v>503.15</v>
      </c>
      <c r="N12" s="104">
        <v>3.2612528292494483E-3</v>
      </c>
    </row>
    <row r="13" spans="1:14" ht="48" customHeight="1" x14ac:dyDescent="0.25">
      <c r="A13" s="99" t="s">
        <v>175</v>
      </c>
      <c r="B13" s="99" t="s">
        <v>87</v>
      </c>
      <c r="C13" s="99" t="s">
        <v>13</v>
      </c>
      <c r="D13" s="100" t="s">
        <v>88</v>
      </c>
      <c r="E13" s="99" t="s">
        <v>14</v>
      </c>
      <c r="F13" s="101">
        <v>3.23</v>
      </c>
      <c r="G13" s="101">
        <v>28.61</v>
      </c>
      <c r="H13" s="102">
        <v>24.27</v>
      </c>
      <c r="I13" s="102">
        <v>12.58</v>
      </c>
      <c r="J13" s="102">
        <v>36.85</v>
      </c>
      <c r="K13" s="103">
        <v>78.39</v>
      </c>
      <c r="L13" s="102">
        <v>40.630000000000003</v>
      </c>
      <c r="M13" s="103">
        <v>119.02</v>
      </c>
      <c r="N13" s="104">
        <v>7.7144849793753223E-4</v>
      </c>
    </row>
    <row r="14" spans="1:14" ht="48" customHeight="1" x14ac:dyDescent="0.25">
      <c r="A14" s="99" t="s">
        <v>176</v>
      </c>
      <c r="B14" s="99" t="s">
        <v>89</v>
      </c>
      <c r="C14" s="99" t="s">
        <v>13</v>
      </c>
      <c r="D14" s="100" t="s">
        <v>90</v>
      </c>
      <c r="E14" s="99" t="s">
        <v>14</v>
      </c>
      <c r="F14" s="101">
        <v>23.49</v>
      </c>
      <c r="G14" s="101">
        <v>4.12</v>
      </c>
      <c r="H14" s="102">
        <v>3.59</v>
      </c>
      <c r="I14" s="102">
        <v>1.71</v>
      </c>
      <c r="J14" s="102">
        <v>5.3</v>
      </c>
      <c r="K14" s="103">
        <v>84.32</v>
      </c>
      <c r="L14" s="102">
        <v>40.17</v>
      </c>
      <c r="M14" s="103">
        <v>124.49</v>
      </c>
      <c r="N14" s="104">
        <v>8.0690323902069731E-4</v>
      </c>
    </row>
    <row r="15" spans="1:14" ht="48" customHeight="1" x14ac:dyDescent="0.25">
      <c r="A15" s="99" t="s">
        <v>177</v>
      </c>
      <c r="B15" s="99" t="s">
        <v>91</v>
      </c>
      <c r="C15" s="99" t="s">
        <v>38</v>
      </c>
      <c r="D15" s="100" t="s">
        <v>92</v>
      </c>
      <c r="E15" s="99" t="s">
        <v>93</v>
      </c>
      <c r="F15" s="101">
        <v>36.729999999999997</v>
      </c>
      <c r="G15" s="101">
        <v>9.4</v>
      </c>
      <c r="H15" s="102">
        <v>0</v>
      </c>
      <c r="I15" s="102">
        <v>12.1</v>
      </c>
      <c r="J15" s="102">
        <v>12.1</v>
      </c>
      <c r="K15" s="103">
        <v>0</v>
      </c>
      <c r="L15" s="102">
        <v>444.43</v>
      </c>
      <c r="M15" s="103">
        <v>444.43</v>
      </c>
      <c r="N15" s="104">
        <v>2.8806491004736805E-3</v>
      </c>
    </row>
    <row r="16" spans="1:14" ht="48" customHeight="1" x14ac:dyDescent="0.25">
      <c r="A16" s="99" t="s">
        <v>178</v>
      </c>
      <c r="B16" s="99" t="s">
        <v>94</v>
      </c>
      <c r="C16" s="99" t="s">
        <v>13</v>
      </c>
      <c r="D16" s="100" t="s">
        <v>95</v>
      </c>
      <c r="E16" s="99" t="s">
        <v>22</v>
      </c>
      <c r="F16" s="101">
        <v>4</v>
      </c>
      <c r="G16" s="101">
        <v>9.94</v>
      </c>
      <c r="H16" s="102">
        <v>8.74</v>
      </c>
      <c r="I16" s="102">
        <v>4.0599999999999996</v>
      </c>
      <c r="J16" s="102">
        <v>12.8</v>
      </c>
      <c r="K16" s="103">
        <v>34.96</v>
      </c>
      <c r="L16" s="102">
        <v>16.239999999999998</v>
      </c>
      <c r="M16" s="103">
        <v>51.2</v>
      </c>
      <c r="N16" s="104">
        <v>3.3186156187532895E-4</v>
      </c>
    </row>
    <row r="17" spans="1:14" ht="55.5" customHeight="1" x14ac:dyDescent="0.25">
      <c r="A17" s="94">
        <v>3</v>
      </c>
      <c r="B17" s="94"/>
      <c r="C17" s="94"/>
      <c r="D17" s="95" t="s">
        <v>80</v>
      </c>
      <c r="E17" s="94"/>
      <c r="F17" s="94"/>
      <c r="G17" s="94"/>
      <c r="H17" s="96"/>
      <c r="I17" s="96"/>
      <c r="J17" s="96"/>
      <c r="K17" s="97">
        <f t="shared" ref="K17:L17" si="2">SUM(K18:K22)</f>
        <v>473.21</v>
      </c>
      <c r="L17" s="97">
        <f t="shared" si="2"/>
        <v>4509.46</v>
      </c>
      <c r="M17" s="97">
        <f>SUM(M18:M22)</f>
        <v>4982.67</v>
      </c>
      <c r="N17" s="98">
        <v>3.2296028291198153E-2</v>
      </c>
    </row>
    <row r="18" spans="1:14" ht="55.5" customHeight="1" x14ac:dyDescent="0.25">
      <c r="A18" s="99" t="s">
        <v>179</v>
      </c>
      <c r="B18" s="99" t="s">
        <v>96</v>
      </c>
      <c r="C18" s="99" t="s">
        <v>13</v>
      </c>
      <c r="D18" s="100" t="s">
        <v>97</v>
      </c>
      <c r="E18" s="99" t="s">
        <v>36</v>
      </c>
      <c r="F18" s="105">
        <v>0.33</v>
      </c>
      <c r="G18" s="105">
        <v>16.32</v>
      </c>
      <c r="H18" s="103">
        <v>11.43</v>
      </c>
      <c r="I18" s="103">
        <v>9.59</v>
      </c>
      <c r="J18" s="103">
        <v>21.02</v>
      </c>
      <c r="K18" s="103">
        <v>3.77</v>
      </c>
      <c r="L18" s="103">
        <v>3.16</v>
      </c>
      <c r="M18" s="103">
        <v>6.93</v>
      </c>
      <c r="N18" s="104">
        <v>4.4917980933516202E-5</v>
      </c>
    </row>
    <row r="19" spans="1:14" ht="55.5" customHeight="1" x14ac:dyDescent="0.25">
      <c r="A19" s="99" t="s">
        <v>180</v>
      </c>
      <c r="B19" s="99" t="s">
        <v>98</v>
      </c>
      <c r="C19" s="99" t="s">
        <v>13</v>
      </c>
      <c r="D19" s="100" t="s">
        <v>99</v>
      </c>
      <c r="E19" s="99" t="s">
        <v>36</v>
      </c>
      <c r="F19" s="101">
        <v>1.8</v>
      </c>
      <c r="G19" s="101">
        <v>691.92</v>
      </c>
      <c r="H19" s="102">
        <v>41.24</v>
      </c>
      <c r="I19" s="102">
        <v>850.09</v>
      </c>
      <c r="J19" s="102">
        <v>891.33</v>
      </c>
      <c r="K19" s="103">
        <v>74.23</v>
      </c>
      <c r="L19" s="102">
        <v>1530.16</v>
      </c>
      <c r="M19" s="103">
        <v>1604.39</v>
      </c>
      <c r="N19" s="104">
        <v>1.0399128344866386E-2</v>
      </c>
    </row>
    <row r="20" spans="1:14" ht="55.5" customHeight="1" x14ac:dyDescent="0.25">
      <c r="A20" s="99" t="s">
        <v>181</v>
      </c>
      <c r="B20" s="99" t="s">
        <v>100</v>
      </c>
      <c r="C20" s="99" t="s">
        <v>13</v>
      </c>
      <c r="D20" s="100" t="s">
        <v>101</v>
      </c>
      <c r="E20" s="99" t="s">
        <v>36</v>
      </c>
      <c r="F20" s="101">
        <v>1.64</v>
      </c>
      <c r="G20" s="101">
        <v>72.64</v>
      </c>
      <c r="H20" s="102">
        <v>60.96</v>
      </c>
      <c r="I20" s="102">
        <v>32.61</v>
      </c>
      <c r="J20" s="102">
        <v>93.57</v>
      </c>
      <c r="K20" s="103">
        <v>99.97</v>
      </c>
      <c r="L20" s="102">
        <v>53.48</v>
      </c>
      <c r="M20" s="103">
        <v>153.44999999999999</v>
      </c>
      <c r="N20" s="104">
        <v>9.9461243495643022E-4</v>
      </c>
    </row>
    <row r="21" spans="1:14" ht="55.5" customHeight="1" x14ac:dyDescent="0.25">
      <c r="A21" s="99" t="s">
        <v>182</v>
      </c>
      <c r="B21" s="99" t="s">
        <v>102</v>
      </c>
      <c r="C21" s="99" t="s">
        <v>13</v>
      </c>
      <c r="D21" s="100" t="s">
        <v>103</v>
      </c>
      <c r="E21" s="99" t="s">
        <v>36</v>
      </c>
      <c r="F21" s="101">
        <v>0.13</v>
      </c>
      <c r="G21" s="101">
        <v>520.54</v>
      </c>
      <c r="H21" s="102">
        <v>42.16</v>
      </c>
      <c r="I21" s="102">
        <v>628.39</v>
      </c>
      <c r="J21" s="102">
        <v>670.55</v>
      </c>
      <c r="K21" s="103">
        <v>5.48</v>
      </c>
      <c r="L21" s="102">
        <v>81.69</v>
      </c>
      <c r="M21" s="103">
        <v>87.17</v>
      </c>
      <c r="N21" s="104">
        <v>5.6500727243500833E-4</v>
      </c>
    </row>
    <row r="22" spans="1:14" ht="55.5" customHeight="1" x14ac:dyDescent="0.25">
      <c r="A22" s="99" t="s">
        <v>183</v>
      </c>
      <c r="B22" s="99" t="s">
        <v>104</v>
      </c>
      <c r="C22" s="99" t="s">
        <v>13</v>
      </c>
      <c r="D22" s="100" t="s">
        <v>105</v>
      </c>
      <c r="E22" s="99" t="s">
        <v>22</v>
      </c>
      <c r="F22" s="101">
        <v>1</v>
      </c>
      <c r="G22" s="101">
        <v>2430.3200000000002</v>
      </c>
      <c r="H22" s="102">
        <v>289.76</v>
      </c>
      <c r="I22" s="102">
        <v>2840.97</v>
      </c>
      <c r="J22" s="102">
        <v>3130.73</v>
      </c>
      <c r="K22" s="103">
        <v>289.76</v>
      </c>
      <c r="L22" s="102">
        <v>2840.97</v>
      </c>
      <c r="M22" s="103">
        <v>3130.73</v>
      </c>
      <c r="N22" s="104">
        <v>2.0292362258006808E-2</v>
      </c>
    </row>
    <row r="23" spans="1:14" ht="55.5" customHeight="1" x14ac:dyDescent="0.25">
      <c r="A23" s="94">
        <v>4</v>
      </c>
      <c r="B23" s="94"/>
      <c r="C23" s="94"/>
      <c r="D23" s="95" t="s">
        <v>44</v>
      </c>
      <c r="E23" s="94"/>
      <c r="F23" s="94"/>
      <c r="G23" s="94"/>
      <c r="H23" s="96"/>
      <c r="I23" s="96"/>
      <c r="J23" s="96"/>
      <c r="K23" s="97">
        <f>SUM(K24:K27)</f>
        <v>9726.51</v>
      </c>
      <c r="L23" s="97">
        <f>SUM(L24:L27)</f>
        <v>17552.98</v>
      </c>
      <c r="M23" s="97">
        <f>SUM(M24:M27)</f>
        <v>27279.489999999998</v>
      </c>
      <c r="N23" s="98">
        <v>0.17681668278442222</v>
      </c>
    </row>
    <row r="24" spans="1:14" ht="55.5" customHeight="1" x14ac:dyDescent="0.25">
      <c r="A24" s="99" t="s">
        <v>184</v>
      </c>
      <c r="B24" s="99" t="s">
        <v>106</v>
      </c>
      <c r="C24" s="99" t="s">
        <v>13</v>
      </c>
      <c r="D24" s="100" t="s">
        <v>107</v>
      </c>
      <c r="E24" s="99" t="s">
        <v>14</v>
      </c>
      <c r="F24" s="101">
        <v>157.08000000000001</v>
      </c>
      <c r="G24" s="101">
        <v>2.93</v>
      </c>
      <c r="H24" s="102">
        <v>2.56</v>
      </c>
      <c r="I24" s="102">
        <v>1.21</v>
      </c>
      <c r="J24" s="102">
        <v>3.77</v>
      </c>
      <c r="K24" s="103">
        <v>402.12</v>
      </c>
      <c r="L24" s="102">
        <v>190.07</v>
      </c>
      <c r="M24" s="103">
        <v>592.19000000000005</v>
      </c>
      <c r="N24" s="104">
        <v>3.8383808266982625E-3</v>
      </c>
    </row>
    <row r="25" spans="1:14" ht="55.5" customHeight="1" x14ac:dyDescent="0.25">
      <c r="A25" s="99" t="s">
        <v>185</v>
      </c>
      <c r="B25" s="99" t="s">
        <v>108</v>
      </c>
      <c r="C25" s="99" t="s">
        <v>13</v>
      </c>
      <c r="D25" s="100" t="s">
        <v>109</v>
      </c>
      <c r="E25" s="99" t="s">
        <v>39</v>
      </c>
      <c r="F25" s="101">
        <v>18.09</v>
      </c>
      <c r="G25" s="101">
        <v>86.5</v>
      </c>
      <c r="H25" s="102">
        <v>28.97</v>
      </c>
      <c r="I25" s="102">
        <v>82.45</v>
      </c>
      <c r="J25" s="102">
        <v>111.42</v>
      </c>
      <c r="K25" s="103">
        <v>524.05999999999995</v>
      </c>
      <c r="L25" s="102">
        <v>1491.52</v>
      </c>
      <c r="M25" s="103">
        <v>2015.58</v>
      </c>
      <c r="N25" s="104">
        <v>1.3064326696966319E-2</v>
      </c>
    </row>
    <row r="26" spans="1:14" ht="55.5" customHeight="1" x14ac:dyDescent="0.25">
      <c r="A26" s="99" t="s">
        <v>186</v>
      </c>
      <c r="B26" s="99" t="s">
        <v>110</v>
      </c>
      <c r="C26" s="99" t="s">
        <v>13</v>
      </c>
      <c r="D26" s="100" t="s">
        <v>111</v>
      </c>
      <c r="E26" s="99" t="s">
        <v>14</v>
      </c>
      <c r="F26" s="105">
        <v>139.91</v>
      </c>
      <c r="G26" s="105">
        <v>78.48</v>
      </c>
      <c r="H26" s="103">
        <v>38.549999999999997</v>
      </c>
      <c r="I26" s="103">
        <v>62.54</v>
      </c>
      <c r="J26" s="103">
        <v>101.09</v>
      </c>
      <c r="K26" s="103">
        <v>5393.53</v>
      </c>
      <c r="L26" s="103">
        <v>8749.9699999999993</v>
      </c>
      <c r="M26" s="103">
        <v>14143.5</v>
      </c>
      <c r="N26" s="104">
        <v>9.1673515632494429E-2</v>
      </c>
    </row>
    <row r="27" spans="1:14" ht="55.5" customHeight="1" x14ac:dyDescent="0.25">
      <c r="A27" s="99" t="s">
        <v>187</v>
      </c>
      <c r="B27" s="99" t="s">
        <v>112</v>
      </c>
      <c r="C27" s="99" t="s">
        <v>13</v>
      </c>
      <c r="D27" s="100" t="s">
        <v>113</v>
      </c>
      <c r="E27" s="99" t="s">
        <v>14</v>
      </c>
      <c r="F27" s="101">
        <v>139.91</v>
      </c>
      <c r="G27" s="101">
        <v>58.42</v>
      </c>
      <c r="H27" s="102">
        <v>24.35</v>
      </c>
      <c r="I27" s="102">
        <v>50.9</v>
      </c>
      <c r="J27" s="102">
        <v>75.25</v>
      </c>
      <c r="K27" s="103">
        <v>3406.8</v>
      </c>
      <c r="L27" s="102">
        <v>7121.42</v>
      </c>
      <c r="M27" s="103">
        <v>10528.22</v>
      </c>
      <c r="N27" s="104">
        <v>6.8240459628263195E-2</v>
      </c>
    </row>
    <row r="28" spans="1:14" ht="39.75" customHeight="1" x14ac:dyDescent="0.25">
      <c r="A28" s="94">
        <v>5</v>
      </c>
      <c r="B28" s="94"/>
      <c r="C28" s="94"/>
      <c r="D28" s="95" t="s">
        <v>81</v>
      </c>
      <c r="E28" s="94"/>
      <c r="F28" s="94"/>
      <c r="G28" s="94"/>
      <c r="H28" s="96"/>
      <c r="I28" s="96"/>
      <c r="J28" s="96"/>
      <c r="K28" s="97">
        <f t="shared" ref="K28:L28" si="3">SUM(K29:K30)</f>
        <v>488.70000000000005</v>
      </c>
      <c r="L28" s="97">
        <f t="shared" si="3"/>
        <v>865.32</v>
      </c>
      <c r="M28" s="97">
        <f>SUM(M29:M30)</f>
        <v>1354.02</v>
      </c>
      <c r="N28" s="98">
        <v>8.7763123439537679E-3</v>
      </c>
    </row>
    <row r="29" spans="1:14" ht="39.75" customHeight="1" x14ac:dyDescent="0.25">
      <c r="A29" s="99" t="s">
        <v>188</v>
      </c>
      <c r="B29" s="99" t="s">
        <v>114</v>
      </c>
      <c r="C29" s="99" t="s">
        <v>13</v>
      </c>
      <c r="D29" s="100" t="s">
        <v>115</v>
      </c>
      <c r="E29" s="99" t="s">
        <v>39</v>
      </c>
      <c r="F29" s="101">
        <v>18</v>
      </c>
      <c r="G29" s="101">
        <v>41</v>
      </c>
      <c r="H29" s="102">
        <v>16.29</v>
      </c>
      <c r="I29" s="102">
        <v>36.520000000000003</v>
      </c>
      <c r="J29" s="102">
        <v>52.81</v>
      </c>
      <c r="K29" s="103">
        <v>293.22000000000003</v>
      </c>
      <c r="L29" s="103">
        <v>657.36</v>
      </c>
      <c r="M29" s="103">
        <v>950.58</v>
      </c>
      <c r="N29" s="104">
        <v>6.1613469431142619E-3</v>
      </c>
    </row>
    <row r="30" spans="1:14" ht="39.75" customHeight="1" x14ac:dyDescent="0.25">
      <c r="A30" s="99" t="s">
        <v>189</v>
      </c>
      <c r="B30" s="99" t="s">
        <v>116</v>
      </c>
      <c r="C30" s="99" t="s">
        <v>13</v>
      </c>
      <c r="D30" s="100" t="s">
        <v>117</v>
      </c>
      <c r="E30" s="99" t="s">
        <v>22</v>
      </c>
      <c r="F30" s="101">
        <v>12</v>
      </c>
      <c r="G30" s="101">
        <v>26.1</v>
      </c>
      <c r="H30" s="102">
        <v>16.29</v>
      </c>
      <c r="I30" s="102">
        <v>17.329999999999998</v>
      </c>
      <c r="J30" s="102">
        <v>33.619999999999997</v>
      </c>
      <c r="K30" s="103">
        <v>195.48</v>
      </c>
      <c r="L30" s="103">
        <v>207.96</v>
      </c>
      <c r="M30" s="103">
        <v>403.44</v>
      </c>
      <c r="N30" s="104">
        <v>2.614965400839506E-3</v>
      </c>
    </row>
    <row r="31" spans="1:14" ht="39.75" customHeight="1" x14ac:dyDescent="0.25">
      <c r="A31" s="94">
        <v>6</v>
      </c>
      <c r="B31" s="94"/>
      <c r="C31" s="94"/>
      <c r="D31" s="95" t="s">
        <v>82</v>
      </c>
      <c r="E31" s="94"/>
      <c r="F31" s="94"/>
      <c r="G31" s="94"/>
      <c r="H31" s="96"/>
      <c r="I31" s="96"/>
      <c r="J31" s="96"/>
      <c r="K31" s="97">
        <f t="shared" ref="K31:L31" si="4">SUM(K32:K33)</f>
        <v>8069.7800000000007</v>
      </c>
      <c r="L31" s="97">
        <f t="shared" si="4"/>
        <v>18726.18</v>
      </c>
      <c r="M31" s="97">
        <f>SUM(M32:M33)</f>
        <v>26795.96</v>
      </c>
      <c r="N31" s="98">
        <v>0.17368260034275076</v>
      </c>
    </row>
    <row r="32" spans="1:14" ht="39.75" customHeight="1" x14ac:dyDescent="0.25">
      <c r="A32" s="99" t="s">
        <v>190</v>
      </c>
      <c r="B32" s="99" t="s">
        <v>118</v>
      </c>
      <c r="C32" s="99" t="s">
        <v>38</v>
      </c>
      <c r="D32" s="100" t="s">
        <v>119</v>
      </c>
      <c r="E32" s="99" t="s">
        <v>93</v>
      </c>
      <c r="F32" s="101">
        <v>65.23</v>
      </c>
      <c r="G32" s="101">
        <v>314.58</v>
      </c>
      <c r="H32" s="102">
        <v>120.17</v>
      </c>
      <c r="I32" s="102">
        <v>285.07</v>
      </c>
      <c r="J32" s="102">
        <v>405.24</v>
      </c>
      <c r="K32" s="103">
        <v>7838.68</v>
      </c>
      <c r="L32" s="102">
        <v>18595.12</v>
      </c>
      <c r="M32" s="103">
        <v>26433.8</v>
      </c>
      <c r="N32" s="104">
        <v>0.17133519832617325</v>
      </c>
    </row>
    <row r="33" spans="1:14" ht="39.75" customHeight="1" x14ac:dyDescent="0.25">
      <c r="A33" s="99" t="s">
        <v>191</v>
      </c>
      <c r="B33" s="99" t="s">
        <v>120</v>
      </c>
      <c r="C33" s="99" t="s">
        <v>226</v>
      </c>
      <c r="D33" s="100" t="s">
        <v>121</v>
      </c>
      <c r="E33" s="99" t="s">
        <v>14</v>
      </c>
      <c r="F33" s="101">
        <v>140.91999999999999</v>
      </c>
      <c r="G33" s="101">
        <v>2</v>
      </c>
      <c r="H33" s="102">
        <v>1.64</v>
      </c>
      <c r="I33" s="102">
        <v>0.93</v>
      </c>
      <c r="J33" s="102">
        <v>2.57</v>
      </c>
      <c r="K33" s="103">
        <v>231.1</v>
      </c>
      <c r="L33" s="102">
        <v>131.06</v>
      </c>
      <c r="M33" s="103">
        <v>362.16</v>
      </c>
      <c r="N33" s="104">
        <v>2.3474020165775221E-3</v>
      </c>
    </row>
    <row r="34" spans="1:14" ht="39.75" customHeight="1" x14ac:dyDescent="0.25">
      <c r="A34" s="94">
        <v>7</v>
      </c>
      <c r="B34" s="94"/>
      <c r="C34" s="94"/>
      <c r="D34" s="95" t="s">
        <v>45</v>
      </c>
      <c r="E34" s="94"/>
      <c r="F34" s="94"/>
      <c r="G34" s="94"/>
      <c r="H34" s="96"/>
      <c r="I34" s="96"/>
      <c r="J34" s="96"/>
      <c r="K34" s="97">
        <f t="shared" ref="K34:L34" si="5">SUM(K35)</f>
        <v>0</v>
      </c>
      <c r="L34" s="97">
        <f t="shared" si="5"/>
        <v>1365.82</v>
      </c>
      <c r="M34" s="97">
        <f>SUM(M35)</f>
        <v>1365.82</v>
      </c>
      <c r="N34" s="98">
        <v>8.8527960632922217E-3</v>
      </c>
    </row>
    <row r="35" spans="1:14" ht="39.75" customHeight="1" x14ac:dyDescent="0.25">
      <c r="A35" s="99" t="s">
        <v>192</v>
      </c>
      <c r="B35" s="99" t="s">
        <v>122</v>
      </c>
      <c r="C35" s="99" t="s">
        <v>13</v>
      </c>
      <c r="D35" s="100" t="s">
        <v>123</v>
      </c>
      <c r="E35" s="99" t="s">
        <v>14</v>
      </c>
      <c r="F35" s="101">
        <v>1.89</v>
      </c>
      <c r="G35" s="101">
        <v>560.99</v>
      </c>
      <c r="H35" s="102">
        <v>0</v>
      </c>
      <c r="I35" s="102">
        <v>722.66</v>
      </c>
      <c r="J35" s="102">
        <v>722.66</v>
      </c>
      <c r="K35" s="103">
        <v>0</v>
      </c>
      <c r="L35" s="102">
        <v>1365.82</v>
      </c>
      <c r="M35" s="103">
        <v>1365.82</v>
      </c>
      <c r="N35" s="104">
        <v>8.8527960632922217E-3</v>
      </c>
    </row>
    <row r="36" spans="1:14" ht="39.75" customHeight="1" x14ac:dyDescent="0.25">
      <c r="A36" s="94">
        <v>8</v>
      </c>
      <c r="B36" s="94"/>
      <c r="C36" s="94"/>
      <c r="D36" s="95" t="s">
        <v>42</v>
      </c>
      <c r="E36" s="94"/>
      <c r="F36" s="94"/>
      <c r="G36" s="94"/>
      <c r="H36" s="96"/>
      <c r="I36" s="96"/>
      <c r="J36" s="96"/>
      <c r="K36" s="97">
        <f t="shared" ref="K36:L36" si="6">SUM(K37:K40)</f>
        <v>4276.72</v>
      </c>
      <c r="L36" s="97">
        <f t="shared" si="6"/>
        <v>7970.2300000000005</v>
      </c>
      <c r="M36" s="97">
        <f>SUM(M37:M40)</f>
        <v>12246.949999999999</v>
      </c>
      <c r="N36" s="98">
        <v>7.9380702250176946E-2</v>
      </c>
    </row>
    <row r="37" spans="1:14" ht="39.75" customHeight="1" x14ac:dyDescent="0.25">
      <c r="A37" s="99" t="s">
        <v>193</v>
      </c>
      <c r="B37" s="99" t="s">
        <v>124</v>
      </c>
      <c r="C37" s="99" t="s">
        <v>13</v>
      </c>
      <c r="D37" s="100" t="s">
        <v>125</v>
      </c>
      <c r="E37" s="99" t="s">
        <v>14</v>
      </c>
      <c r="F37" s="101">
        <v>11.36</v>
      </c>
      <c r="G37" s="101">
        <v>73.77</v>
      </c>
      <c r="H37" s="102">
        <v>36.32</v>
      </c>
      <c r="I37" s="102">
        <v>58.71</v>
      </c>
      <c r="J37" s="102">
        <v>95.03</v>
      </c>
      <c r="K37" s="103">
        <v>412.59</v>
      </c>
      <c r="L37" s="102">
        <v>666.95</v>
      </c>
      <c r="M37" s="103">
        <v>1079.54</v>
      </c>
      <c r="N37" s="104">
        <v>6.997223252087746E-3</v>
      </c>
    </row>
    <row r="38" spans="1:14" ht="39.75" customHeight="1" x14ac:dyDescent="0.25">
      <c r="A38" s="99" t="s">
        <v>194</v>
      </c>
      <c r="B38" s="99" t="s">
        <v>126</v>
      </c>
      <c r="C38" s="99" t="s">
        <v>13</v>
      </c>
      <c r="D38" s="100" t="s">
        <v>127</v>
      </c>
      <c r="E38" s="99" t="s">
        <v>14</v>
      </c>
      <c r="F38" s="101">
        <v>60.9</v>
      </c>
      <c r="G38" s="101">
        <v>38.979999999999997</v>
      </c>
      <c r="H38" s="102">
        <v>24.83</v>
      </c>
      <c r="I38" s="102">
        <v>25.38</v>
      </c>
      <c r="J38" s="102">
        <v>50.21</v>
      </c>
      <c r="K38" s="103">
        <v>1512.14</v>
      </c>
      <c r="L38" s="102">
        <v>1545.64</v>
      </c>
      <c r="M38" s="103">
        <v>3057.78</v>
      </c>
      <c r="N38" s="104">
        <v>1.981952434904577E-2</v>
      </c>
    </row>
    <row r="39" spans="1:14" ht="39.75" customHeight="1" x14ac:dyDescent="0.25">
      <c r="A39" s="99" t="s">
        <v>195</v>
      </c>
      <c r="B39" s="99" t="s">
        <v>128</v>
      </c>
      <c r="C39" s="99" t="s">
        <v>13</v>
      </c>
      <c r="D39" s="100" t="s">
        <v>129</v>
      </c>
      <c r="E39" s="99" t="s">
        <v>14</v>
      </c>
      <c r="F39" s="101">
        <v>60.9</v>
      </c>
      <c r="G39" s="101">
        <v>88.76</v>
      </c>
      <c r="H39" s="102">
        <v>34.43</v>
      </c>
      <c r="I39" s="102">
        <v>79.91</v>
      </c>
      <c r="J39" s="102">
        <v>114.34</v>
      </c>
      <c r="K39" s="103">
        <v>2096.7800000000002</v>
      </c>
      <c r="L39" s="102">
        <v>4866.5200000000004</v>
      </c>
      <c r="M39" s="103">
        <v>6963.3</v>
      </c>
      <c r="N39" s="104">
        <v>4.5133820582157771E-2</v>
      </c>
    </row>
    <row r="40" spans="1:14" ht="39.75" customHeight="1" x14ac:dyDescent="0.25">
      <c r="A40" s="99" t="s">
        <v>196</v>
      </c>
      <c r="B40" s="99" t="s">
        <v>130</v>
      </c>
      <c r="C40" s="99" t="s">
        <v>13</v>
      </c>
      <c r="D40" s="100" t="s">
        <v>131</v>
      </c>
      <c r="E40" s="99" t="s">
        <v>39</v>
      </c>
      <c r="F40" s="101">
        <v>47</v>
      </c>
      <c r="G40" s="101">
        <v>18.940000000000001</v>
      </c>
      <c r="H40" s="102">
        <v>5.43</v>
      </c>
      <c r="I40" s="102">
        <v>18.96</v>
      </c>
      <c r="J40" s="102">
        <v>24.39</v>
      </c>
      <c r="K40" s="103">
        <v>255.21</v>
      </c>
      <c r="L40" s="102">
        <v>891.12</v>
      </c>
      <c r="M40" s="103">
        <v>1146.33</v>
      </c>
      <c r="N40" s="104">
        <v>7.4301340668856608E-3</v>
      </c>
    </row>
    <row r="41" spans="1:14" ht="36" customHeight="1" x14ac:dyDescent="0.25">
      <c r="A41" s="94">
        <v>9</v>
      </c>
      <c r="B41" s="94"/>
      <c r="C41" s="94"/>
      <c r="D41" s="95" t="s">
        <v>52</v>
      </c>
      <c r="E41" s="94"/>
      <c r="F41" s="94"/>
      <c r="G41" s="94"/>
      <c r="H41" s="96"/>
      <c r="I41" s="96"/>
      <c r="J41" s="96"/>
      <c r="K41" s="97">
        <f t="shared" ref="K41:L41" si="7">SUM(K42)</f>
        <v>807.8</v>
      </c>
      <c r="L41" s="97">
        <f t="shared" si="7"/>
        <v>2853.07</v>
      </c>
      <c r="M41" s="97">
        <f>SUM(M42)</f>
        <v>3660.87</v>
      </c>
      <c r="N41" s="98">
        <v>2.3728555391065147E-2</v>
      </c>
    </row>
    <row r="42" spans="1:14" ht="62.25" customHeight="1" x14ac:dyDescent="0.25">
      <c r="A42" s="99" t="s">
        <v>197</v>
      </c>
      <c r="B42" s="99" t="s">
        <v>132</v>
      </c>
      <c r="C42" s="99" t="s">
        <v>13</v>
      </c>
      <c r="D42" s="100" t="s">
        <v>133</v>
      </c>
      <c r="E42" s="99" t="s">
        <v>14</v>
      </c>
      <c r="F42" s="101">
        <v>74.59</v>
      </c>
      <c r="G42" s="101">
        <v>38.1</v>
      </c>
      <c r="H42" s="102">
        <v>10.83</v>
      </c>
      <c r="I42" s="102">
        <v>38.25</v>
      </c>
      <c r="J42" s="102">
        <v>49.08</v>
      </c>
      <c r="K42" s="103">
        <v>807.8</v>
      </c>
      <c r="L42" s="102">
        <v>2853.07</v>
      </c>
      <c r="M42" s="103">
        <v>3660.87</v>
      </c>
      <c r="N42" s="104">
        <v>2.3728555391065147E-2</v>
      </c>
    </row>
    <row r="43" spans="1:14" ht="36" customHeight="1" x14ac:dyDescent="0.25">
      <c r="A43" s="94">
        <v>10</v>
      </c>
      <c r="B43" s="94"/>
      <c r="C43" s="94"/>
      <c r="D43" s="95" t="s">
        <v>33</v>
      </c>
      <c r="E43" s="94"/>
      <c r="F43" s="94"/>
      <c r="G43" s="94"/>
      <c r="H43" s="96"/>
      <c r="I43" s="96"/>
      <c r="J43" s="96"/>
      <c r="K43" s="97">
        <f t="shared" ref="K43:L43" si="8">SUM(K44:K47)</f>
        <v>4223.62</v>
      </c>
      <c r="L43" s="97">
        <f t="shared" si="8"/>
        <v>5440.56</v>
      </c>
      <c r="M43" s="97">
        <f>SUM(M44:M47)</f>
        <v>9664.18</v>
      </c>
      <c r="N43" s="98">
        <v>6.2640036504771804E-2</v>
      </c>
    </row>
    <row r="44" spans="1:14" ht="45.75" customHeight="1" x14ac:dyDescent="0.25">
      <c r="A44" s="99" t="s">
        <v>198</v>
      </c>
      <c r="B44" s="99" t="s">
        <v>34</v>
      </c>
      <c r="C44" s="99" t="s">
        <v>19</v>
      </c>
      <c r="D44" s="100" t="s">
        <v>35</v>
      </c>
      <c r="E44" s="99" t="s">
        <v>14</v>
      </c>
      <c r="F44" s="105">
        <v>346.77</v>
      </c>
      <c r="G44" s="105">
        <v>2.27</v>
      </c>
      <c r="H44" s="103">
        <v>1.02</v>
      </c>
      <c r="I44" s="103">
        <v>1.9</v>
      </c>
      <c r="J44" s="103">
        <v>2.92</v>
      </c>
      <c r="K44" s="103">
        <v>353.7</v>
      </c>
      <c r="L44" s="103">
        <v>658.86</v>
      </c>
      <c r="M44" s="103">
        <v>1012.56</v>
      </c>
      <c r="N44" s="104">
        <v>6.5630809197750597E-3</v>
      </c>
    </row>
    <row r="45" spans="1:14" ht="45.75" customHeight="1" x14ac:dyDescent="0.25">
      <c r="A45" s="99" t="s">
        <v>199</v>
      </c>
      <c r="B45" s="99" t="s">
        <v>53</v>
      </c>
      <c r="C45" s="99" t="s">
        <v>19</v>
      </c>
      <c r="D45" s="100" t="s">
        <v>54</v>
      </c>
      <c r="E45" s="99" t="s">
        <v>14</v>
      </c>
      <c r="F45" s="105">
        <v>63.53</v>
      </c>
      <c r="G45" s="105">
        <v>13.7</v>
      </c>
      <c r="H45" s="103">
        <v>8.27</v>
      </c>
      <c r="I45" s="103">
        <v>9.3699999999999992</v>
      </c>
      <c r="J45" s="103">
        <v>17.64</v>
      </c>
      <c r="K45" s="103">
        <v>525.39</v>
      </c>
      <c r="L45" s="103">
        <v>595.27</v>
      </c>
      <c r="M45" s="103">
        <v>1120.6600000000001</v>
      </c>
      <c r="N45" s="104">
        <v>7.2637495689688702E-3</v>
      </c>
    </row>
    <row r="46" spans="1:14" ht="45.75" customHeight="1" x14ac:dyDescent="0.25">
      <c r="A46" s="99" t="s">
        <v>200</v>
      </c>
      <c r="B46" s="99" t="s">
        <v>134</v>
      </c>
      <c r="C46" s="99" t="s">
        <v>13</v>
      </c>
      <c r="D46" s="100" t="s">
        <v>135</v>
      </c>
      <c r="E46" s="99" t="s">
        <v>14</v>
      </c>
      <c r="F46" s="105">
        <v>346.77</v>
      </c>
      <c r="G46" s="105">
        <v>13.76</v>
      </c>
      <c r="H46" s="103">
        <v>7.39</v>
      </c>
      <c r="I46" s="103">
        <v>10.33</v>
      </c>
      <c r="J46" s="103">
        <v>17.72</v>
      </c>
      <c r="K46" s="103">
        <v>2562.63</v>
      </c>
      <c r="L46" s="103">
        <v>3582.13</v>
      </c>
      <c r="M46" s="103">
        <v>6144.76</v>
      </c>
      <c r="N46" s="104">
        <v>3.9828313495098563E-2</v>
      </c>
    </row>
    <row r="47" spans="1:14" ht="45.75" customHeight="1" x14ac:dyDescent="0.25">
      <c r="A47" s="99" t="s">
        <v>201</v>
      </c>
      <c r="B47" s="99" t="s">
        <v>136</v>
      </c>
      <c r="C47" s="99" t="s">
        <v>13</v>
      </c>
      <c r="D47" s="100" t="s">
        <v>137</v>
      </c>
      <c r="E47" s="99" t="s">
        <v>14</v>
      </c>
      <c r="F47" s="105">
        <v>26.99</v>
      </c>
      <c r="G47" s="105">
        <v>39.869999999999997</v>
      </c>
      <c r="H47" s="103">
        <v>28.97</v>
      </c>
      <c r="I47" s="103">
        <v>22.39</v>
      </c>
      <c r="J47" s="103">
        <v>51.36</v>
      </c>
      <c r="K47" s="103">
        <v>781.9</v>
      </c>
      <c r="L47" s="103">
        <v>604.29999999999995</v>
      </c>
      <c r="M47" s="103">
        <v>1386.2</v>
      </c>
      <c r="N47" s="104">
        <v>8.9848925209293166E-3</v>
      </c>
    </row>
    <row r="48" spans="1:14" ht="42" customHeight="1" x14ac:dyDescent="0.25">
      <c r="A48" s="94">
        <v>11</v>
      </c>
      <c r="B48" s="94"/>
      <c r="C48" s="94"/>
      <c r="D48" s="95" t="s">
        <v>46</v>
      </c>
      <c r="E48" s="94"/>
      <c r="F48" s="94"/>
      <c r="G48" s="94"/>
      <c r="H48" s="96"/>
      <c r="I48" s="96"/>
      <c r="J48" s="96"/>
      <c r="K48" s="97">
        <f t="shared" ref="K48:L48" si="9">SUM(K49:K52)</f>
        <v>2120.06</v>
      </c>
      <c r="L48" s="97">
        <f t="shared" si="9"/>
        <v>2618.61</v>
      </c>
      <c r="M48" s="97">
        <f>SUM(M49:M52)</f>
        <v>4738.67</v>
      </c>
      <c r="N48" s="98">
        <v>3.0714500535386036E-2</v>
      </c>
    </row>
    <row r="49" spans="1:14" ht="49.5" customHeight="1" x14ac:dyDescent="0.25">
      <c r="A49" s="99" t="s">
        <v>202</v>
      </c>
      <c r="B49" s="99" t="s">
        <v>55</v>
      </c>
      <c r="C49" s="99" t="s">
        <v>19</v>
      </c>
      <c r="D49" s="100" t="s">
        <v>56</v>
      </c>
      <c r="E49" s="99" t="s">
        <v>22</v>
      </c>
      <c r="F49" s="105">
        <v>20</v>
      </c>
      <c r="G49" s="105">
        <v>36.270000000000003</v>
      </c>
      <c r="H49" s="103">
        <v>13.8</v>
      </c>
      <c r="I49" s="103">
        <v>32.92</v>
      </c>
      <c r="J49" s="103">
        <v>46.72</v>
      </c>
      <c r="K49" s="103">
        <v>276</v>
      </c>
      <c r="L49" s="103">
        <v>658.4</v>
      </c>
      <c r="M49" s="103">
        <v>934.4</v>
      </c>
      <c r="N49" s="104">
        <v>6.0564735042247528E-3</v>
      </c>
    </row>
    <row r="50" spans="1:14" ht="49.5" customHeight="1" x14ac:dyDescent="0.25">
      <c r="A50" s="99" t="s">
        <v>203</v>
      </c>
      <c r="B50" s="99" t="s">
        <v>57</v>
      </c>
      <c r="C50" s="99" t="s">
        <v>19</v>
      </c>
      <c r="D50" s="100" t="s">
        <v>58</v>
      </c>
      <c r="E50" s="99" t="s">
        <v>22</v>
      </c>
      <c r="F50" s="105">
        <v>3</v>
      </c>
      <c r="G50" s="105">
        <v>16.84</v>
      </c>
      <c r="H50" s="103">
        <v>4.62</v>
      </c>
      <c r="I50" s="103">
        <v>17.07</v>
      </c>
      <c r="J50" s="103">
        <v>21.69</v>
      </c>
      <c r="K50" s="103">
        <v>13.86</v>
      </c>
      <c r="L50" s="103">
        <v>51.21</v>
      </c>
      <c r="M50" s="103">
        <v>65.069999999999993</v>
      </c>
      <c r="N50" s="104">
        <v>4.217623404536651E-4</v>
      </c>
    </row>
    <row r="51" spans="1:14" ht="49.5" customHeight="1" x14ac:dyDescent="0.25">
      <c r="A51" s="99" t="s">
        <v>204</v>
      </c>
      <c r="B51" s="99" t="s">
        <v>138</v>
      </c>
      <c r="C51" s="99" t="s">
        <v>19</v>
      </c>
      <c r="D51" s="100" t="s">
        <v>139</v>
      </c>
      <c r="E51" s="99" t="s">
        <v>22</v>
      </c>
      <c r="F51" s="105">
        <v>20</v>
      </c>
      <c r="G51" s="105">
        <v>44.26</v>
      </c>
      <c r="H51" s="103">
        <v>17.91</v>
      </c>
      <c r="I51" s="103">
        <v>39.1</v>
      </c>
      <c r="J51" s="103">
        <v>57.01</v>
      </c>
      <c r="K51" s="103">
        <v>358.2</v>
      </c>
      <c r="L51" s="103">
        <v>782</v>
      </c>
      <c r="M51" s="103">
        <v>1140.2</v>
      </c>
      <c r="N51" s="104">
        <v>7.3904014228564465E-3</v>
      </c>
    </row>
    <row r="52" spans="1:14" ht="49.5" customHeight="1" x14ac:dyDescent="0.25">
      <c r="A52" s="99" t="s">
        <v>205</v>
      </c>
      <c r="B52" s="99" t="s">
        <v>140</v>
      </c>
      <c r="C52" s="99" t="s">
        <v>13</v>
      </c>
      <c r="D52" s="100" t="s">
        <v>141</v>
      </c>
      <c r="E52" s="99" t="s">
        <v>23</v>
      </c>
      <c r="F52" s="105">
        <v>20</v>
      </c>
      <c r="G52" s="105">
        <v>100.88</v>
      </c>
      <c r="H52" s="103">
        <v>73.599999999999994</v>
      </c>
      <c r="I52" s="103">
        <v>56.35</v>
      </c>
      <c r="J52" s="103">
        <v>129.94999999999999</v>
      </c>
      <c r="K52" s="103">
        <v>1472</v>
      </c>
      <c r="L52" s="103">
        <v>1127</v>
      </c>
      <c r="M52" s="103">
        <v>2599</v>
      </c>
      <c r="N52" s="104">
        <v>1.6845863267851171E-2</v>
      </c>
    </row>
    <row r="53" spans="1:14" ht="49.5" customHeight="1" x14ac:dyDescent="0.25">
      <c r="A53" s="94">
        <v>12</v>
      </c>
      <c r="B53" s="94"/>
      <c r="C53" s="94"/>
      <c r="D53" s="95" t="s">
        <v>225</v>
      </c>
      <c r="E53" s="94"/>
      <c r="F53" s="94"/>
      <c r="G53" s="94"/>
      <c r="H53" s="96"/>
      <c r="I53" s="96"/>
      <c r="J53" s="96"/>
      <c r="K53" s="97">
        <f t="shared" ref="K53:L53" si="10">SUM(K54:K64)</f>
        <v>1964.78</v>
      </c>
      <c r="L53" s="97">
        <f t="shared" si="10"/>
        <v>5008.329999999999</v>
      </c>
      <c r="M53" s="97">
        <f>SUM(M54:M64)</f>
        <v>6973.11</v>
      </c>
      <c r="N53" s="98">
        <v>4.5197405775946775E-2</v>
      </c>
    </row>
    <row r="54" spans="1:14" ht="49.5" customHeight="1" x14ac:dyDescent="0.25">
      <c r="A54" s="99" t="s">
        <v>206</v>
      </c>
      <c r="B54" s="99" t="s">
        <v>59</v>
      </c>
      <c r="C54" s="99" t="s">
        <v>19</v>
      </c>
      <c r="D54" s="100" t="s">
        <v>60</v>
      </c>
      <c r="E54" s="99" t="s">
        <v>22</v>
      </c>
      <c r="F54" s="105">
        <v>7</v>
      </c>
      <c r="G54" s="105">
        <v>12.46</v>
      </c>
      <c r="H54" s="103">
        <v>2.16</v>
      </c>
      <c r="I54" s="103">
        <v>13.89</v>
      </c>
      <c r="J54" s="103">
        <v>16.05</v>
      </c>
      <c r="K54" s="103">
        <v>15.12</v>
      </c>
      <c r="L54" s="103">
        <v>97.23</v>
      </c>
      <c r="M54" s="103">
        <v>112.35</v>
      </c>
      <c r="N54" s="104">
        <v>7.2821575149791418E-4</v>
      </c>
    </row>
    <row r="55" spans="1:14" ht="49.5" customHeight="1" x14ac:dyDescent="0.25">
      <c r="A55" s="99" t="s">
        <v>207</v>
      </c>
      <c r="B55" s="99" t="s">
        <v>65</v>
      </c>
      <c r="C55" s="99" t="s">
        <v>19</v>
      </c>
      <c r="D55" s="100" t="s">
        <v>66</v>
      </c>
      <c r="E55" s="99" t="s">
        <v>22</v>
      </c>
      <c r="F55" s="105">
        <v>2</v>
      </c>
      <c r="G55" s="105">
        <v>39.270000000000003</v>
      </c>
      <c r="H55" s="103">
        <v>3.95</v>
      </c>
      <c r="I55" s="103">
        <v>46.63</v>
      </c>
      <c r="J55" s="103">
        <v>50.58</v>
      </c>
      <c r="K55" s="103">
        <v>7.9</v>
      </c>
      <c r="L55" s="103">
        <v>93.26</v>
      </c>
      <c r="M55" s="103">
        <v>101.16</v>
      </c>
      <c r="N55" s="104">
        <v>6.5568585154898978E-4</v>
      </c>
    </row>
    <row r="56" spans="1:14" ht="37.5" customHeight="1" x14ac:dyDescent="0.25">
      <c r="A56" s="99" t="s">
        <v>208</v>
      </c>
      <c r="B56" s="99" t="s">
        <v>142</v>
      </c>
      <c r="C56" s="99" t="s">
        <v>13</v>
      </c>
      <c r="D56" s="100" t="s">
        <v>143</v>
      </c>
      <c r="E56" s="99" t="s">
        <v>22</v>
      </c>
      <c r="F56" s="105">
        <v>2</v>
      </c>
      <c r="G56" s="105">
        <v>593.59</v>
      </c>
      <c r="H56" s="103">
        <v>152.11000000000001</v>
      </c>
      <c r="I56" s="103">
        <v>612.54999999999995</v>
      </c>
      <c r="J56" s="103">
        <v>764.66</v>
      </c>
      <c r="K56" s="103">
        <v>304.22000000000003</v>
      </c>
      <c r="L56" s="103">
        <v>1225.0999999999999</v>
      </c>
      <c r="M56" s="103">
        <v>1529.32</v>
      </c>
      <c r="N56" s="104">
        <v>9.9125492931089465E-3</v>
      </c>
    </row>
    <row r="57" spans="1:14" ht="45.75" customHeight="1" x14ac:dyDescent="0.25">
      <c r="A57" s="99" t="s">
        <v>209</v>
      </c>
      <c r="B57" s="99" t="s">
        <v>61</v>
      </c>
      <c r="C57" s="99" t="s">
        <v>19</v>
      </c>
      <c r="D57" s="100" t="s">
        <v>62</v>
      </c>
      <c r="E57" s="99" t="s">
        <v>22</v>
      </c>
      <c r="F57" s="105">
        <v>7</v>
      </c>
      <c r="G57" s="105">
        <v>107.23</v>
      </c>
      <c r="H57" s="103">
        <v>2.46</v>
      </c>
      <c r="I57" s="103">
        <v>135.66999999999999</v>
      </c>
      <c r="J57" s="103">
        <v>138.13</v>
      </c>
      <c r="K57" s="103">
        <v>17.22</v>
      </c>
      <c r="L57" s="103">
        <v>949.69</v>
      </c>
      <c r="M57" s="103">
        <v>966.91</v>
      </c>
      <c r="N57" s="104">
        <v>6.2671926326733265E-3</v>
      </c>
    </row>
    <row r="58" spans="1:14" ht="57" customHeight="1" x14ac:dyDescent="0.25">
      <c r="A58" s="99" t="s">
        <v>210</v>
      </c>
      <c r="B58" s="99" t="s">
        <v>144</v>
      </c>
      <c r="C58" s="99" t="s">
        <v>19</v>
      </c>
      <c r="D58" s="100" t="s">
        <v>145</v>
      </c>
      <c r="E58" s="99" t="s">
        <v>22</v>
      </c>
      <c r="F58" s="105">
        <v>1</v>
      </c>
      <c r="G58" s="105">
        <v>163.29</v>
      </c>
      <c r="H58" s="103">
        <v>16.71</v>
      </c>
      <c r="I58" s="103">
        <v>193.64</v>
      </c>
      <c r="J58" s="103">
        <v>210.35</v>
      </c>
      <c r="K58" s="103">
        <v>16.71</v>
      </c>
      <c r="L58" s="103">
        <v>193.64</v>
      </c>
      <c r="M58" s="103">
        <v>210.35</v>
      </c>
      <c r="N58" s="104">
        <v>1.3634195222749111E-3</v>
      </c>
    </row>
    <row r="59" spans="1:14" ht="87.75" customHeight="1" x14ac:dyDescent="0.25">
      <c r="A59" s="99" t="s">
        <v>211</v>
      </c>
      <c r="B59" s="99" t="s">
        <v>146</v>
      </c>
      <c r="C59" s="99" t="s">
        <v>19</v>
      </c>
      <c r="D59" s="100" t="s">
        <v>147</v>
      </c>
      <c r="E59" s="99" t="s">
        <v>22</v>
      </c>
      <c r="F59" s="105">
        <v>1</v>
      </c>
      <c r="G59" s="105">
        <v>232.11</v>
      </c>
      <c r="H59" s="103">
        <v>24.05</v>
      </c>
      <c r="I59" s="103">
        <v>274.95</v>
      </c>
      <c r="J59" s="103">
        <v>299</v>
      </c>
      <c r="K59" s="103">
        <v>24.05</v>
      </c>
      <c r="L59" s="103">
        <v>274.95</v>
      </c>
      <c r="M59" s="103">
        <v>299</v>
      </c>
      <c r="N59" s="104">
        <v>1.938019667982878E-3</v>
      </c>
    </row>
    <row r="60" spans="1:14" ht="72.75" customHeight="1" x14ac:dyDescent="0.25">
      <c r="A60" s="99" t="s">
        <v>212</v>
      </c>
      <c r="B60" s="99" t="s">
        <v>63</v>
      </c>
      <c r="C60" s="99" t="s">
        <v>19</v>
      </c>
      <c r="D60" s="100" t="s">
        <v>64</v>
      </c>
      <c r="E60" s="99" t="s">
        <v>22</v>
      </c>
      <c r="F60" s="105">
        <v>2</v>
      </c>
      <c r="G60" s="105">
        <v>20.100000000000001</v>
      </c>
      <c r="H60" s="103">
        <v>6.06</v>
      </c>
      <c r="I60" s="103">
        <v>19.829999999999998</v>
      </c>
      <c r="J60" s="103">
        <v>25.89</v>
      </c>
      <c r="K60" s="103">
        <v>12.12</v>
      </c>
      <c r="L60" s="103">
        <v>39.659999999999997</v>
      </c>
      <c r="M60" s="103">
        <v>51.78</v>
      </c>
      <c r="N60" s="104">
        <v>3.3562093113094791E-4</v>
      </c>
    </row>
    <row r="61" spans="1:14" ht="45.75" customHeight="1" x14ac:dyDescent="0.25">
      <c r="A61" s="99" t="s">
        <v>213</v>
      </c>
      <c r="B61" s="99" t="s">
        <v>148</v>
      </c>
      <c r="C61" s="99" t="s">
        <v>13</v>
      </c>
      <c r="D61" s="100" t="s">
        <v>149</v>
      </c>
      <c r="E61" s="99" t="s">
        <v>23</v>
      </c>
      <c r="F61" s="105">
        <v>2</v>
      </c>
      <c r="G61" s="105">
        <v>424.53</v>
      </c>
      <c r="H61" s="103">
        <v>289.76</v>
      </c>
      <c r="I61" s="103">
        <v>257.11</v>
      </c>
      <c r="J61" s="103">
        <v>546.87</v>
      </c>
      <c r="K61" s="103">
        <v>579.52</v>
      </c>
      <c r="L61" s="103">
        <v>514.22</v>
      </c>
      <c r="M61" s="103">
        <v>1093.74</v>
      </c>
      <c r="N61" s="104">
        <v>7.0892629821391068E-3</v>
      </c>
    </row>
    <row r="62" spans="1:14" ht="45.75" customHeight="1" x14ac:dyDescent="0.25">
      <c r="A62" s="99" t="s">
        <v>214</v>
      </c>
      <c r="B62" s="99" t="s">
        <v>150</v>
      </c>
      <c r="C62" s="99" t="s">
        <v>13</v>
      </c>
      <c r="D62" s="100" t="s">
        <v>151</v>
      </c>
      <c r="E62" s="99" t="s">
        <v>23</v>
      </c>
      <c r="F62" s="105">
        <v>2</v>
      </c>
      <c r="G62" s="105">
        <v>601.76</v>
      </c>
      <c r="H62" s="103">
        <v>247.7</v>
      </c>
      <c r="I62" s="103">
        <v>527.48</v>
      </c>
      <c r="J62" s="103">
        <v>775.18</v>
      </c>
      <c r="K62" s="103">
        <v>495.4</v>
      </c>
      <c r="L62" s="103">
        <v>1054.96</v>
      </c>
      <c r="M62" s="103">
        <v>1550.36</v>
      </c>
      <c r="N62" s="104">
        <v>1.004892365369209E-2</v>
      </c>
    </row>
    <row r="63" spans="1:14" ht="45.75" customHeight="1" x14ac:dyDescent="0.25">
      <c r="A63" s="99" t="s">
        <v>215</v>
      </c>
      <c r="B63" s="99" t="s">
        <v>40</v>
      </c>
      <c r="C63" s="99" t="s">
        <v>13</v>
      </c>
      <c r="D63" s="100" t="s">
        <v>41</v>
      </c>
      <c r="E63" s="99" t="s">
        <v>23</v>
      </c>
      <c r="F63" s="105">
        <v>4</v>
      </c>
      <c r="G63" s="105">
        <v>169.81</v>
      </c>
      <c r="H63" s="103">
        <v>115.89</v>
      </c>
      <c r="I63" s="103">
        <v>102.85</v>
      </c>
      <c r="J63" s="103">
        <v>218.74</v>
      </c>
      <c r="K63" s="103">
        <v>463.56</v>
      </c>
      <c r="L63" s="103">
        <v>411.4</v>
      </c>
      <c r="M63" s="103">
        <v>874.96</v>
      </c>
      <c r="N63" s="104">
        <v>5.6712029722351138E-3</v>
      </c>
    </row>
    <row r="64" spans="1:14" ht="45.75" customHeight="1" x14ac:dyDescent="0.25">
      <c r="A64" s="99" t="s">
        <v>216</v>
      </c>
      <c r="B64" s="99" t="s">
        <v>152</v>
      </c>
      <c r="C64" s="99" t="s">
        <v>13</v>
      </c>
      <c r="D64" s="100" t="s">
        <v>153</v>
      </c>
      <c r="E64" s="99" t="s">
        <v>22</v>
      </c>
      <c r="F64" s="105">
        <v>2</v>
      </c>
      <c r="G64" s="105">
        <v>71.099999999999994</v>
      </c>
      <c r="H64" s="103">
        <v>14.48</v>
      </c>
      <c r="I64" s="103">
        <v>77.11</v>
      </c>
      <c r="J64" s="103">
        <v>91.59</v>
      </c>
      <c r="K64" s="103">
        <v>28.96</v>
      </c>
      <c r="L64" s="103">
        <v>154.22</v>
      </c>
      <c r="M64" s="103">
        <v>183.18</v>
      </c>
      <c r="N64" s="104">
        <v>1.1873125176625539E-3</v>
      </c>
    </row>
    <row r="65" spans="1:14" ht="45.75" customHeight="1" x14ac:dyDescent="0.25">
      <c r="A65" s="94">
        <v>13</v>
      </c>
      <c r="B65" s="94"/>
      <c r="C65" s="94"/>
      <c r="D65" s="95" t="s">
        <v>67</v>
      </c>
      <c r="E65" s="94"/>
      <c r="F65" s="94"/>
      <c r="G65" s="94"/>
      <c r="H65" s="96"/>
      <c r="I65" s="96"/>
      <c r="J65" s="96"/>
      <c r="K65" s="97">
        <f t="shared" ref="K65:L65" si="11">SUM(K66:K67)</f>
        <v>82.93</v>
      </c>
      <c r="L65" s="97">
        <f t="shared" si="11"/>
        <v>1951.1100000000001</v>
      </c>
      <c r="M65" s="97">
        <f>SUM(M66:M67)</f>
        <v>2034.04</v>
      </c>
      <c r="N65" s="98">
        <v>1.3183978346033088E-2</v>
      </c>
    </row>
    <row r="66" spans="1:14" ht="45.75" customHeight="1" x14ac:dyDescent="0.25">
      <c r="A66" s="99" t="s">
        <v>217</v>
      </c>
      <c r="B66" s="99" t="s">
        <v>83</v>
      </c>
      <c r="C66" s="99" t="s">
        <v>13</v>
      </c>
      <c r="D66" s="100" t="s">
        <v>84</v>
      </c>
      <c r="E66" s="99" t="s">
        <v>14</v>
      </c>
      <c r="F66" s="105">
        <v>3</v>
      </c>
      <c r="G66" s="105">
        <v>159.66999999999999</v>
      </c>
      <c r="H66" s="103">
        <v>14.47</v>
      </c>
      <c r="I66" s="103">
        <v>191.21</v>
      </c>
      <c r="J66" s="103">
        <v>205.68</v>
      </c>
      <c r="K66" s="103">
        <v>43.41</v>
      </c>
      <c r="L66" s="103">
        <v>573.63</v>
      </c>
      <c r="M66" s="103">
        <v>617.04</v>
      </c>
      <c r="N66" s="104">
        <v>3.9994503542881438E-3</v>
      </c>
    </row>
    <row r="67" spans="1:14" ht="49.5" customHeight="1" x14ac:dyDescent="0.25">
      <c r="A67" s="99" t="s">
        <v>218</v>
      </c>
      <c r="B67" s="99" t="s">
        <v>154</v>
      </c>
      <c r="C67" s="99" t="s">
        <v>19</v>
      </c>
      <c r="D67" s="100" t="s">
        <v>155</v>
      </c>
      <c r="E67" s="99" t="s">
        <v>22</v>
      </c>
      <c r="F67" s="105">
        <v>13</v>
      </c>
      <c r="G67" s="105">
        <v>84.62</v>
      </c>
      <c r="H67" s="103">
        <v>3.04</v>
      </c>
      <c r="I67" s="103">
        <v>105.96</v>
      </c>
      <c r="J67" s="103">
        <v>109</v>
      </c>
      <c r="K67" s="103">
        <v>39.520000000000003</v>
      </c>
      <c r="L67" s="103">
        <v>1377.48</v>
      </c>
      <c r="M67" s="103">
        <v>1417</v>
      </c>
      <c r="N67" s="104">
        <v>9.1845279917449445E-3</v>
      </c>
    </row>
    <row r="68" spans="1:14" ht="49.5" customHeight="1" x14ac:dyDescent="0.25">
      <c r="A68" s="94">
        <v>14</v>
      </c>
      <c r="B68" s="94"/>
      <c r="C68" s="94"/>
      <c r="D68" s="95" t="s">
        <v>68</v>
      </c>
      <c r="E68" s="94"/>
      <c r="F68" s="94"/>
      <c r="G68" s="94"/>
      <c r="H68" s="96"/>
      <c r="I68" s="96"/>
      <c r="J68" s="96"/>
      <c r="K68" s="97">
        <f t="shared" ref="K68:L68" si="12">SUM(K69:K72)</f>
        <v>8004.19</v>
      </c>
      <c r="L68" s="97">
        <f t="shared" si="12"/>
        <v>9945.99</v>
      </c>
      <c r="M68" s="97">
        <f>SUM(M69:M72)</f>
        <v>17950.18</v>
      </c>
      <c r="N68" s="98">
        <v>0.11634716349107993</v>
      </c>
    </row>
    <row r="69" spans="1:14" ht="42" customHeight="1" x14ac:dyDescent="0.25">
      <c r="A69" s="99" t="s">
        <v>156</v>
      </c>
      <c r="B69" s="99" t="s">
        <v>157</v>
      </c>
      <c r="C69" s="99" t="s">
        <v>13</v>
      </c>
      <c r="D69" s="100" t="s">
        <v>158</v>
      </c>
      <c r="E69" s="99" t="s">
        <v>14</v>
      </c>
      <c r="F69" s="105">
        <v>34</v>
      </c>
      <c r="G69" s="105">
        <v>348.95</v>
      </c>
      <c r="H69" s="103">
        <v>212.75</v>
      </c>
      <c r="I69" s="103">
        <v>236.76</v>
      </c>
      <c r="J69" s="103">
        <v>449.51</v>
      </c>
      <c r="K69" s="103">
        <v>7233.5</v>
      </c>
      <c r="L69" s="103">
        <v>8049.84</v>
      </c>
      <c r="M69" s="103">
        <v>15283.34</v>
      </c>
      <c r="N69" s="104">
        <v>9.9061583653743943E-2</v>
      </c>
    </row>
    <row r="70" spans="1:14" ht="42" customHeight="1" x14ac:dyDescent="0.25">
      <c r="A70" s="99" t="s">
        <v>219</v>
      </c>
      <c r="B70" s="99" t="s">
        <v>159</v>
      </c>
      <c r="C70" s="99" t="s">
        <v>13</v>
      </c>
      <c r="D70" s="100" t="s">
        <v>160</v>
      </c>
      <c r="E70" s="99" t="s">
        <v>23</v>
      </c>
      <c r="F70" s="105">
        <v>1</v>
      </c>
      <c r="G70" s="105">
        <v>253.55</v>
      </c>
      <c r="H70" s="103">
        <v>110.4</v>
      </c>
      <c r="I70" s="103">
        <v>216.22</v>
      </c>
      <c r="J70" s="103">
        <v>326.62</v>
      </c>
      <c r="K70" s="103">
        <v>110.4</v>
      </c>
      <c r="L70" s="103">
        <v>216.22</v>
      </c>
      <c r="M70" s="103">
        <v>326.62</v>
      </c>
      <c r="N70" s="104">
        <v>2.1170434246039049E-3</v>
      </c>
    </row>
    <row r="71" spans="1:14" ht="42" customHeight="1" x14ac:dyDescent="0.25">
      <c r="A71" s="99" t="s">
        <v>220</v>
      </c>
      <c r="B71" s="99" t="s">
        <v>161</v>
      </c>
      <c r="C71" s="99" t="s">
        <v>13</v>
      </c>
      <c r="D71" s="100" t="s">
        <v>162</v>
      </c>
      <c r="E71" s="99" t="s">
        <v>23</v>
      </c>
      <c r="F71" s="105">
        <v>1</v>
      </c>
      <c r="G71" s="105">
        <v>1565.75</v>
      </c>
      <c r="H71" s="103">
        <v>476.29</v>
      </c>
      <c r="I71" s="103">
        <v>1540.7</v>
      </c>
      <c r="J71" s="103">
        <v>2016.99</v>
      </c>
      <c r="K71" s="103">
        <v>476.29</v>
      </c>
      <c r="L71" s="103">
        <v>1540.7</v>
      </c>
      <c r="M71" s="103">
        <v>2016.99</v>
      </c>
      <c r="N71" s="104">
        <v>1.3073465853260151E-2</v>
      </c>
    </row>
    <row r="72" spans="1:14" ht="42" customHeight="1" x14ac:dyDescent="0.25">
      <c r="A72" s="99" t="s">
        <v>221</v>
      </c>
      <c r="B72" s="99" t="s">
        <v>163</v>
      </c>
      <c r="C72" s="99" t="s">
        <v>13</v>
      </c>
      <c r="D72" s="100" t="s">
        <v>164</v>
      </c>
      <c r="E72" s="99" t="s">
        <v>23</v>
      </c>
      <c r="F72" s="105">
        <v>1</v>
      </c>
      <c r="G72" s="105">
        <v>250.92</v>
      </c>
      <c r="H72" s="103">
        <v>184</v>
      </c>
      <c r="I72" s="103">
        <v>139.22999999999999</v>
      </c>
      <c r="J72" s="103">
        <v>323.23</v>
      </c>
      <c r="K72" s="103">
        <v>184</v>
      </c>
      <c r="L72" s="103">
        <v>139.22999999999999</v>
      </c>
      <c r="M72" s="103">
        <v>323.23</v>
      </c>
      <c r="N72" s="104">
        <v>2.0950705594719255E-3</v>
      </c>
    </row>
    <row r="73" spans="1:14" ht="49.5" customHeight="1" x14ac:dyDescent="0.25">
      <c r="A73" s="94">
        <v>15</v>
      </c>
      <c r="B73" s="94"/>
      <c r="C73" s="94"/>
      <c r="D73" s="95" t="s">
        <v>69</v>
      </c>
      <c r="E73" s="94"/>
      <c r="F73" s="94"/>
      <c r="G73" s="94"/>
      <c r="H73" s="96"/>
      <c r="I73" s="96"/>
      <c r="J73" s="96"/>
      <c r="K73" s="97">
        <f t="shared" ref="K73:L73" si="13">SUM(K74:K76)</f>
        <v>1249.51</v>
      </c>
      <c r="L73" s="97">
        <f t="shared" si="13"/>
        <v>3091.05</v>
      </c>
      <c r="M73" s="97">
        <f>SUM(M74:M76)</f>
        <v>4340.5599999999995</v>
      </c>
      <c r="N73" s="98">
        <v>2.813408244167144E-2</v>
      </c>
    </row>
    <row r="74" spans="1:14" ht="46.5" customHeight="1" x14ac:dyDescent="0.25">
      <c r="A74" s="99" t="s">
        <v>222</v>
      </c>
      <c r="B74" s="99" t="s">
        <v>72</v>
      </c>
      <c r="C74" s="99" t="s">
        <v>13</v>
      </c>
      <c r="D74" s="100" t="s">
        <v>73</v>
      </c>
      <c r="E74" s="99" t="s">
        <v>14</v>
      </c>
      <c r="F74" s="105">
        <v>146.51</v>
      </c>
      <c r="G74" s="105">
        <v>7.26</v>
      </c>
      <c r="H74" s="103">
        <v>6.09</v>
      </c>
      <c r="I74" s="103">
        <v>3.26</v>
      </c>
      <c r="J74" s="103">
        <v>9.35</v>
      </c>
      <c r="K74" s="103">
        <v>892.24</v>
      </c>
      <c r="L74" s="103">
        <v>477.62</v>
      </c>
      <c r="M74" s="103">
        <v>1369.86</v>
      </c>
      <c r="N74" s="104">
        <v>8.8789820146589482E-3</v>
      </c>
    </row>
    <row r="75" spans="1:14" ht="46.5" customHeight="1" x14ac:dyDescent="0.25">
      <c r="A75" s="99" t="s">
        <v>223</v>
      </c>
      <c r="B75" s="99" t="s">
        <v>70</v>
      </c>
      <c r="C75" s="99" t="s">
        <v>13</v>
      </c>
      <c r="D75" s="100" t="s">
        <v>71</v>
      </c>
      <c r="E75" s="99" t="s">
        <v>36</v>
      </c>
      <c r="F75" s="105">
        <v>14.93</v>
      </c>
      <c r="G75" s="105">
        <v>23.67</v>
      </c>
      <c r="H75" s="103">
        <v>0.28999999999999998</v>
      </c>
      <c r="I75" s="103">
        <v>30.2</v>
      </c>
      <c r="J75" s="103">
        <v>30.49</v>
      </c>
      <c r="K75" s="103">
        <v>4.32</v>
      </c>
      <c r="L75" s="103">
        <v>450.89</v>
      </c>
      <c r="M75" s="103">
        <v>455.21</v>
      </c>
      <c r="N75" s="104">
        <v>2.9505215152591502E-3</v>
      </c>
    </row>
    <row r="76" spans="1:14" ht="46.5" customHeight="1" x14ac:dyDescent="0.25">
      <c r="A76" s="99" t="s">
        <v>224</v>
      </c>
      <c r="B76" s="99" t="s">
        <v>165</v>
      </c>
      <c r="C76" s="99" t="s">
        <v>38</v>
      </c>
      <c r="D76" s="100" t="s">
        <v>166</v>
      </c>
      <c r="E76" s="99" t="s">
        <v>167</v>
      </c>
      <c r="F76" s="105">
        <v>1</v>
      </c>
      <c r="G76" s="105">
        <v>1952.72</v>
      </c>
      <c r="H76" s="103">
        <v>352.95</v>
      </c>
      <c r="I76" s="103">
        <v>2162.54</v>
      </c>
      <c r="J76" s="103">
        <v>2515.4899999999998</v>
      </c>
      <c r="K76" s="103">
        <v>352.95</v>
      </c>
      <c r="L76" s="103">
        <v>2162.54</v>
      </c>
      <c r="M76" s="103">
        <v>2515.4899999999998</v>
      </c>
      <c r="N76" s="104">
        <v>1.6304578911753343E-2</v>
      </c>
    </row>
    <row r="77" spans="1:14" ht="46.5" customHeight="1" thickBot="1" x14ac:dyDescent="0.3">
      <c r="A77" s="48"/>
      <c r="B77" s="49"/>
      <c r="C77" s="49"/>
      <c r="D77" s="50"/>
      <c r="E77" s="49"/>
      <c r="F77" s="51"/>
      <c r="G77" s="51"/>
      <c r="H77" s="52"/>
      <c r="I77" s="53"/>
      <c r="J77" s="53"/>
      <c r="K77" s="53"/>
      <c r="L77" s="53"/>
      <c r="M77" s="53"/>
      <c r="N77" s="54"/>
    </row>
    <row r="78" spans="1:14" ht="46.5" customHeight="1" thickBot="1" x14ac:dyDescent="0.3">
      <c r="A78" s="130" t="s">
        <v>74</v>
      </c>
      <c r="B78" s="131"/>
      <c r="C78" s="131"/>
      <c r="D78" s="131"/>
      <c r="E78" s="131"/>
      <c r="F78" s="131"/>
      <c r="G78" s="131"/>
      <c r="H78" s="131"/>
      <c r="I78" s="131"/>
      <c r="J78" s="132"/>
      <c r="K78" s="1">
        <f>SUM(K73,K68,K65,K53,K48,K43,K41,K36,K34,K31,K28,K23,K17,K11,K7)</f>
        <v>68443.739999999991</v>
      </c>
      <c r="L78" s="1">
        <f>SUM(L73,L68,L65,L53,L48,L43,L41,L36,L34,L31,L28,L23,L17,L11,L7)</f>
        <v>85837.46</v>
      </c>
      <c r="M78" s="2">
        <f>SUM(M73,M68,M65,M53,M48,M43,M41,M36,M34,M31,M28,M23,M17,M11,M7)</f>
        <v>154281.20000000001</v>
      </c>
      <c r="N78" s="5">
        <f>SUM(N7,N11,N17,N23,N28,N31,N34,N36,N41,N43,N48,N53,N65,N68,N73)</f>
        <v>1</v>
      </c>
    </row>
    <row r="79" spans="1:14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4" x14ac:dyDescent="0.25">
      <c r="F80" s="60"/>
      <c r="G80" s="60"/>
      <c r="H80" s="61"/>
      <c r="I80" s="62"/>
      <c r="J80" s="61"/>
      <c r="K80" s="61"/>
      <c r="L80" s="61"/>
      <c r="M80" s="61"/>
    </row>
    <row r="81" spans="1:14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4" spans="1:14" x14ac:dyDescent="0.25">
      <c r="A84" s="45"/>
      <c r="B84" s="45"/>
      <c r="C84" s="45"/>
      <c r="D84" s="45"/>
      <c r="E84" s="45"/>
      <c r="F84" s="45"/>
      <c r="G84" s="45"/>
    </row>
    <row r="85" spans="1:14" x14ac:dyDescent="0.25">
      <c r="A85" s="45"/>
      <c r="B85" s="45"/>
      <c r="C85" s="45"/>
      <c r="D85" s="45"/>
      <c r="E85" s="45"/>
      <c r="F85" s="45"/>
      <c r="G85" s="45"/>
      <c r="I85" s="61"/>
      <c r="J85" s="61"/>
    </row>
    <row r="86" spans="1:14" x14ac:dyDescent="0.25">
      <c r="A86" s="66"/>
      <c r="B86" s="67"/>
      <c r="C86" s="68"/>
      <c r="D86" s="69"/>
      <c r="E86" s="70"/>
      <c r="F86" s="71"/>
      <c r="G86" s="71"/>
      <c r="H86" s="72"/>
      <c r="I86" s="73"/>
      <c r="J86" s="72"/>
      <c r="K86" s="72"/>
      <c r="L86" s="72"/>
      <c r="M86" s="72"/>
      <c r="N86" s="74"/>
    </row>
    <row r="87" spans="1:14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4" x14ac:dyDescent="0.25">
      <c r="C88" s="45"/>
      <c r="D88" s="45"/>
      <c r="E88" s="45"/>
      <c r="F88" s="45"/>
      <c r="G88" s="45"/>
      <c r="I88" s="63"/>
    </row>
    <row r="92" spans="1:14" x14ac:dyDescent="0.25">
      <c r="A92" s="45"/>
      <c r="B92" s="45"/>
    </row>
    <row r="97" spans="1:13" x14ac:dyDescent="0.25">
      <c r="A97" s="45"/>
      <c r="B97" s="45"/>
    </row>
    <row r="101" spans="1:13" x14ac:dyDescent="0.25">
      <c r="A101" s="45"/>
      <c r="B101" s="45"/>
      <c r="C101" s="45"/>
      <c r="D101" s="45"/>
      <c r="E101" s="45"/>
      <c r="F101" s="45"/>
      <c r="G101" s="45"/>
    </row>
    <row r="102" spans="1:13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16" spans="6:13" x14ac:dyDescent="0.25">
      <c r="F116" s="60"/>
      <c r="G116" s="60"/>
      <c r="H116" s="61"/>
      <c r="I116" s="62"/>
      <c r="J116" s="61"/>
      <c r="K116" s="61"/>
      <c r="L116" s="61"/>
      <c r="M116" s="61"/>
    </row>
  </sheetData>
  <mergeCells count="19">
    <mergeCell ref="M5:M6"/>
    <mergeCell ref="A1:B1"/>
    <mergeCell ref="A2:B2"/>
    <mergeCell ref="C2:N2"/>
    <mergeCell ref="C1:N1"/>
    <mergeCell ref="N5:N6"/>
    <mergeCell ref="A4:N4"/>
    <mergeCell ref="C3:N3"/>
    <mergeCell ref="A3:B3"/>
    <mergeCell ref="A5:A6"/>
    <mergeCell ref="B5:B6"/>
    <mergeCell ref="C5:C6"/>
    <mergeCell ref="D5:D6"/>
    <mergeCell ref="E5:E6"/>
    <mergeCell ref="F5:F6"/>
    <mergeCell ref="H5:J5"/>
    <mergeCell ref="A78:J78"/>
    <mergeCell ref="K5:L5"/>
    <mergeCell ref="G5:G6"/>
  </mergeCells>
  <phoneticPr fontId="3" type="noConversion"/>
  <printOptions horizontalCentered="1"/>
  <pageMargins left="0.19685039370078741" right="0.19685039370078741" top="1.1811023622047245" bottom="0.59055118110236227" header="0.19685039370078741" footer="7.874015748031496E-2"/>
  <pageSetup paperSize="9" scale="78" fitToHeight="0" orientation="landscape" r:id="rId1"/>
  <headerFooter>
    <oddHeader>&amp;L&amp;G&amp;R&amp;14&amp;G</oddHeader>
    <oddFooter>&amp;C&amp;"-,Negrito"Secretaria Municipal de Planejamento&amp;"-,Regular"
Rua Otaviano Santos, Nº 2288, Bairro Sudam I, CEP: 68.371-288, Altamira/PA.
Telefone: (93) 99185-4050    E-mail: seplan@altamira.pa.gov.br&amp;R&amp;"Arial,Normal"&amp;10Página &amp;P de &amp;N</oddFooter>
  </headerFooter>
  <rowBreaks count="1" manualBreakCount="1">
    <brk id="15" max="1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A2:K41"/>
  <sheetViews>
    <sheetView view="pageBreakPreview" topLeftCell="A13" zoomScale="85" zoomScaleNormal="85" zoomScaleSheetLayoutView="85" workbookViewId="0">
      <selection activeCell="C26" sqref="C26"/>
    </sheetView>
  </sheetViews>
  <sheetFormatPr defaultRowHeight="15" x14ac:dyDescent="0.25"/>
  <cols>
    <col min="1" max="1" width="8.140625" bestFit="1" customWidth="1"/>
    <col min="2" max="2" width="41" bestFit="1" customWidth="1"/>
    <col min="3" max="3" width="16.42578125" style="6" bestFit="1" customWidth="1"/>
    <col min="4" max="6" width="28.42578125" customWidth="1"/>
    <col min="7" max="7" width="21.140625" bestFit="1" customWidth="1"/>
    <col min="9" max="9" width="17.28515625" bestFit="1" customWidth="1"/>
  </cols>
  <sheetData>
    <row r="2" spans="1:11" ht="15.75" thickBot="1" x14ac:dyDescent="0.3"/>
    <row r="3" spans="1:11" ht="16.5" thickBot="1" x14ac:dyDescent="0.3">
      <c r="A3" s="157" t="s">
        <v>32</v>
      </c>
      <c r="B3" s="158"/>
      <c r="C3" s="158"/>
      <c r="D3" s="158"/>
      <c r="E3" s="158"/>
      <c r="F3" s="158"/>
      <c r="G3" s="159"/>
    </row>
    <row r="4" spans="1:11" ht="15.75" thickBot="1" x14ac:dyDescent="0.3">
      <c r="A4" s="160" t="s">
        <v>75</v>
      </c>
      <c r="B4" s="161"/>
      <c r="C4" s="161"/>
      <c r="D4" s="161"/>
      <c r="E4" s="161"/>
      <c r="F4" s="161"/>
      <c r="G4" s="162"/>
    </row>
    <row r="5" spans="1:11" ht="4.5" customHeight="1" x14ac:dyDescent="0.25">
      <c r="A5" s="163" t="s">
        <v>24</v>
      </c>
      <c r="B5" s="166" t="s">
        <v>25</v>
      </c>
      <c r="C5" s="167"/>
      <c r="D5" s="172" t="s">
        <v>26</v>
      </c>
      <c r="E5" s="172"/>
      <c r="F5" s="172"/>
      <c r="G5" s="167"/>
    </row>
    <row r="6" spans="1:11" ht="14.25" customHeight="1" thickBot="1" x14ac:dyDescent="0.3">
      <c r="A6" s="164"/>
      <c r="B6" s="168"/>
      <c r="C6" s="169"/>
      <c r="D6" s="173"/>
      <c r="E6" s="173"/>
      <c r="F6" s="173"/>
      <c r="G6" s="171"/>
    </row>
    <row r="7" spans="1:11" ht="14.25" customHeight="1" thickBot="1" x14ac:dyDescent="0.3">
      <c r="A7" s="165"/>
      <c r="B7" s="170"/>
      <c r="C7" s="171"/>
      <c r="D7" s="8">
        <v>1</v>
      </c>
      <c r="E7" s="9">
        <v>2</v>
      </c>
      <c r="F7" s="9">
        <v>3</v>
      </c>
      <c r="G7" s="10" t="s">
        <v>78</v>
      </c>
    </row>
    <row r="8" spans="1:11" ht="14.25" customHeight="1" x14ac:dyDescent="0.25">
      <c r="A8" s="140">
        <v>1</v>
      </c>
      <c r="B8" s="142" t="str">
        <f>RESUMO!B5</f>
        <v>SERVIÇOS PRELIMINARES</v>
      </c>
      <c r="C8" s="11" t="s">
        <v>27</v>
      </c>
      <c r="D8" s="12">
        <v>0.8</v>
      </c>
      <c r="E8" s="13">
        <v>0.2</v>
      </c>
      <c r="F8" s="14"/>
      <c r="G8" s="15"/>
      <c r="I8" s="3">
        <f>VLOOKUP(A8,RESUMO!$A$5:$I$17,8,0)</f>
        <v>29652.390000000003</v>
      </c>
      <c r="K8" s="93">
        <f>SUM(D8:F8)</f>
        <v>1</v>
      </c>
    </row>
    <row r="9" spans="1:11" ht="14.25" customHeight="1" thickBot="1" x14ac:dyDescent="0.3">
      <c r="A9" s="141"/>
      <c r="B9" s="143"/>
      <c r="C9" s="16" t="s">
        <v>28</v>
      </c>
      <c r="D9" s="17">
        <f>D8*$I$8</f>
        <v>23721.912000000004</v>
      </c>
      <c r="E9" s="17">
        <f>E8*$I$8</f>
        <v>5930.478000000001</v>
      </c>
      <c r="F9" s="19"/>
      <c r="G9" s="20">
        <f>SUM(D9:F9)</f>
        <v>29652.390000000007</v>
      </c>
    </row>
    <row r="10" spans="1:11" ht="14.25" customHeight="1" x14ac:dyDescent="0.25">
      <c r="A10" s="153">
        <v>2</v>
      </c>
      <c r="B10" s="155" t="str">
        <f>RESUMO!B6</f>
        <v>DEMOLIÇÕES E RETIRADAS</v>
      </c>
      <c r="C10" s="21" t="s">
        <v>27</v>
      </c>
      <c r="D10" s="22">
        <v>1</v>
      </c>
      <c r="E10" s="22"/>
      <c r="F10" s="22"/>
      <c r="G10" s="23"/>
      <c r="I10" s="3">
        <f>VLOOKUP(A10,RESUMO!$A$5:$I$17,8,0)</f>
        <v>1242.29</v>
      </c>
      <c r="K10" s="93">
        <f>SUM(D10:F10)</f>
        <v>1</v>
      </c>
    </row>
    <row r="11" spans="1:11" ht="14.25" customHeight="1" thickBot="1" x14ac:dyDescent="0.3">
      <c r="A11" s="154"/>
      <c r="B11" s="156"/>
      <c r="C11" s="24" t="s">
        <v>28</v>
      </c>
      <c r="D11" s="25">
        <f>D10*$I$10</f>
        <v>1242.29</v>
      </c>
      <c r="E11" s="26"/>
      <c r="F11" s="27"/>
      <c r="G11" s="28">
        <f>SUM(D11:F11)</f>
        <v>1242.29</v>
      </c>
    </row>
    <row r="12" spans="1:11" ht="14.25" customHeight="1" x14ac:dyDescent="0.25">
      <c r="A12" s="140">
        <v>3</v>
      </c>
      <c r="B12" s="142" t="str">
        <f>RESUMO!B7</f>
        <v>CASTELO D'ÁGUA</v>
      </c>
      <c r="C12" s="11" t="s">
        <v>27</v>
      </c>
      <c r="D12" s="12">
        <v>0.25</v>
      </c>
      <c r="E12" s="12">
        <v>0.75</v>
      </c>
      <c r="F12" s="29"/>
      <c r="G12" s="15"/>
      <c r="I12" s="3">
        <f>VLOOKUP(A12,RESUMO!$A$5:$I$17,8,0)</f>
        <v>4982.67</v>
      </c>
      <c r="K12" s="93">
        <f>SUM(D12:F12)</f>
        <v>1</v>
      </c>
    </row>
    <row r="13" spans="1:11" ht="14.25" customHeight="1" thickBot="1" x14ac:dyDescent="0.3">
      <c r="A13" s="141"/>
      <c r="B13" s="143"/>
      <c r="C13" s="16" t="s">
        <v>28</v>
      </c>
      <c r="D13" s="17">
        <f>$I$12*D12</f>
        <v>1245.6675</v>
      </c>
      <c r="E13" s="17">
        <f>$I$12*E12</f>
        <v>3737.0025000000001</v>
      </c>
      <c r="F13" s="30"/>
      <c r="G13" s="20">
        <f>SUM(D13:F13)</f>
        <v>4982.67</v>
      </c>
    </row>
    <row r="14" spans="1:11" ht="14.25" customHeight="1" x14ac:dyDescent="0.25">
      <c r="A14" s="153">
        <v>4</v>
      </c>
      <c r="B14" s="155" t="str">
        <f>RESUMO!B8</f>
        <v>COBERTURA</v>
      </c>
      <c r="C14" s="21" t="s">
        <v>27</v>
      </c>
      <c r="D14" s="22">
        <v>0.5</v>
      </c>
      <c r="E14" s="31">
        <v>0.5</v>
      </c>
      <c r="F14" s="22"/>
      <c r="G14" s="23"/>
      <c r="I14" s="3">
        <f>VLOOKUP(A14,RESUMO!$A$5:$I$17,8,0)</f>
        <v>27279.489999999998</v>
      </c>
      <c r="K14" s="93">
        <f>SUM(D14:F14)</f>
        <v>1</v>
      </c>
    </row>
    <row r="15" spans="1:11" ht="14.25" customHeight="1" thickBot="1" x14ac:dyDescent="0.3">
      <c r="A15" s="154"/>
      <c r="B15" s="156"/>
      <c r="C15" s="24" t="s">
        <v>28</v>
      </c>
      <c r="D15" s="32">
        <f>$I$14*D14</f>
        <v>13639.744999999999</v>
      </c>
      <c r="E15" s="32">
        <f>$I$14*E14</f>
        <v>13639.744999999999</v>
      </c>
      <c r="F15" s="26"/>
      <c r="G15" s="33">
        <f>SUM(D15:F15)</f>
        <v>27279.489999999998</v>
      </c>
    </row>
    <row r="16" spans="1:11" ht="14.25" customHeight="1" x14ac:dyDescent="0.25">
      <c r="A16" s="140">
        <v>5</v>
      </c>
      <c r="B16" s="142" t="str">
        <f>RESUMO!B9</f>
        <v>DRENAGEM PLUVIAL</v>
      </c>
      <c r="C16" s="11" t="s">
        <v>27</v>
      </c>
      <c r="D16" s="34">
        <v>0.6</v>
      </c>
      <c r="E16" s="12">
        <v>0.4</v>
      </c>
      <c r="F16" s="12"/>
      <c r="G16" s="15"/>
      <c r="I16" s="3">
        <f>VLOOKUP(A16,RESUMO!$A$5:$I$17,8,0)</f>
        <v>1354.02</v>
      </c>
      <c r="K16" s="93">
        <f>SUM(D16:F16)</f>
        <v>1</v>
      </c>
    </row>
    <row r="17" spans="1:11" ht="14.25" customHeight="1" thickBot="1" x14ac:dyDescent="0.3">
      <c r="A17" s="141"/>
      <c r="B17" s="143"/>
      <c r="C17" s="16" t="s">
        <v>28</v>
      </c>
      <c r="D17" s="17">
        <f t="shared" ref="D17:E17" si="0">D16*$I$16</f>
        <v>812.41199999999992</v>
      </c>
      <c r="E17" s="17">
        <f t="shared" si="0"/>
        <v>541.60800000000006</v>
      </c>
      <c r="F17" s="30"/>
      <c r="G17" s="20">
        <f>SUM(D17:F17)</f>
        <v>1354.02</v>
      </c>
    </row>
    <row r="18" spans="1:11" ht="14.25" customHeight="1" x14ac:dyDescent="0.25">
      <c r="A18" s="153">
        <v>6</v>
      </c>
      <c r="B18" s="155" t="str">
        <f>RESUMO!B10</f>
        <v>VEDAÇÃO</v>
      </c>
      <c r="C18" s="21" t="s">
        <v>27</v>
      </c>
      <c r="D18" s="22">
        <v>0.4</v>
      </c>
      <c r="E18" s="22">
        <v>0.4</v>
      </c>
      <c r="F18" s="22">
        <v>0.2</v>
      </c>
      <c r="G18" s="23"/>
      <c r="I18" s="3">
        <f>VLOOKUP(A18,RESUMO!$A$5:$I$17,8,0)</f>
        <v>26795.96</v>
      </c>
      <c r="K18" s="93">
        <f>SUM(D18:F18)</f>
        <v>1</v>
      </c>
    </row>
    <row r="19" spans="1:11" ht="14.25" customHeight="1" thickBot="1" x14ac:dyDescent="0.3">
      <c r="A19" s="154"/>
      <c r="B19" s="156"/>
      <c r="C19" s="24" t="s">
        <v>28</v>
      </c>
      <c r="D19" s="32">
        <f>D18*$I$18</f>
        <v>10718.384</v>
      </c>
      <c r="E19" s="32">
        <f>E18*$I$18</f>
        <v>10718.384</v>
      </c>
      <c r="F19" s="32">
        <f>F18*$I$18</f>
        <v>5359.192</v>
      </c>
      <c r="G19" s="28">
        <f>SUM(D19:F19)</f>
        <v>26795.96</v>
      </c>
    </row>
    <row r="20" spans="1:11" ht="14.25" customHeight="1" x14ac:dyDescent="0.25">
      <c r="A20" s="140">
        <v>7</v>
      </c>
      <c r="B20" s="142" t="str">
        <f>RESUMO!B11</f>
        <v>ESQUADRIAS</v>
      </c>
      <c r="C20" s="11" t="s">
        <v>27</v>
      </c>
      <c r="D20" s="35">
        <v>0.4</v>
      </c>
      <c r="E20" s="12">
        <v>0.6</v>
      </c>
      <c r="F20" s="36"/>
      <c r="G20" s="15"/>
      <c r="I20" s="3">
        <f>VLOOKUP(A20,RESUMO!$A$5:$I$17,8,0)</f>
        <v>1365.82</v>
      </c>
      <c r="K20" s="93">
        <f>SUM(D20:F20)</f>
        <v>1</v>
      </c>
    </row>
    <row r="21" spans="1:11" ht="14.25" customHeight="1" thickBot="1" x14ac:dyDescent="0.3">
      <c r="A21" s="141"/>
      <c r="B21" s="143"/>
      <c r="C21" s="16" t="s">
        <v>28</v>
      </c>
      <c r="D21" s="17">
        <f>$I$20*D20</f>
        <v>546.32799999999997</v>
      </c>
      <c r="E21" s="17">
        <f>$I$20*E20</f>
        <v>819.49199999999996</v>
      </c>
      <c r="F21" s="30"/>
      <c r="G21" s="20">
        <f>SUM(D21:F21)</f>
        <v>1365.82</v>
      </c>
    </row>
    <row r="22" spans="1:11" ht="14.25" customHeight="1" x14ac:dyDescent="0.25">
      <c r="A22" s="153">
        <v>8</v>
      </c>
      <c r="B22" s="155" t="str">
        <f>RESUMO!B12</f>
        <v>PISOS</v>
      </c>
      <c r="C22" s="21" t="s">
        <v>27</v>
      </c>
      <c r="D22" s="22">
        <v>0.4</v>
      </c>
      <c r="E22" s="31">
        <v>0.4</v>
      </c>
      <c r="F22" s="22">
        <v>0.2</v>
      </c>
      <c r="G22" s="23"/>
      <c r="I22" s="3">
        <f>VLOOKUP(A22,RESUMO!$A$5:$I$17,8,0)</f>
        <v>12246.949999999999</v>
      </c>
      <c r="K22" s="93">
        <f>SUM(D22:F22)</f>
        <v>1</v>
      </c>
    </row>
    <row r="23" spans="1:11" ht="14.25" customHeight="1" thickBot="1" x14ac:dyDescent="0.3">
      <c r="A23" s="154"/>
      <c r="B23" s="156"/>
      <c r="C23" s="24" t="s">
        <v>28</v>
      </c>
      <c r="D23" s="32">
        <f>$I$22*D22</f>
        <v>4898.78</v>
      </c>
      <c r="E23" s="32">
        <f>$I$22*E22</f>
        <v>4898.78</v>
      </c>
      <c r="F23" s="32">
        <f>$I$22*F22</f>
        <v>2449.39</v>
      </c>
      <c r="G23" s="33">
        <f>SUM(D23:F23)</f>
        <v>12246.949999999999</v>
      </c>
    </row>
    <row r="24" spans="1:11" ht="14.25" customHeight="1" x14ac:dyDescent="0.25">
      <c r="A24" s="140">
        <v>9</v>
      </c>
      <c r="B24" s="142" t="str">
        <f>RESUMO!B13</f>
        <v>FORRO</v>
      </c>
      <c r="C24" s="11" t="s">
        <v>27</v>
      </c>
      <c r="D24" s="34">
        <v>0.1</v>
      </c>
      <c r="E24" s="12">
        <v>0.7</v>
      </c>
      <c r="F24" s="12">
        <v>0.2</v>
      </c>
      <c r="G24" s="15"/>
      <c r="I24" s="3">
        <f>VLOOKUP(A24,RESUMO!$A$5:$I$17,8,0)</f>
        <v>3660.87</v>
      </c>
      <c r="K24" s="93">
        <f>SUM(D24:F24)</f>
        <v>1</v>
      </c>
    </row>
    <row r="25" spans="1:11" ht="14.25" customHeight="1" thickBot="1" x14ac:dyDescent="0.3">
      <c r="A25" s="141"/>
      <c r="B25" s="143"/>
      <c r="C25" s="16" t="s">
        <v>28</v>
      </c>
      <c r="D25" s="17">
        <f>D24*$I$24</f>
        <v>366.08699999999999</v>
      </c>
      <c r="E25" s="17">
        <f t="shared" ref="E25:F25" si="1">E24*$I$24</f>
        <v>2562.6089999999999</v>
      </c>
      <c r="F25" s="17">
        <f t="shared" si="1"/>
        <v>732.17399999999998</v>
      </c>
      <c r="G25" s="20">
        <f>SUM(D25:F25)</f>
        <v>3660.87</v>
      </c>
    </row>
    <row r="26" spans="1:11" ht="14.25" customHeight="1" x14ac:dyDescent="0.25">
      <c r="A26" s="153">
        <v>10</v>
      </c>
      <c r="B26" s="155" t="str">
        <f>RESUMO!B14</f>
        <v>PINTURA</v>
      </c>
      <c r="C26" s="21" t="s">
        <v>27</v>
      </c>
      <c r="D26" s="22"/>
      <c r="E26" s="22">
        <v>0.3</v>
      </c>
      <c r="F26" s="22">
        <v>0.7</v>
      </c>
      <c r="G26" s="23"/>
      <c r="I26" s="3">
        <f>VLOOKUP(A26,RESUMO!$A$5:$I$17,8,0)</f>
        <v>9664.18</v>
      </c>
      <c r="K26" s="93">
        <f>SUM(D26:F26)</f>
        <v>1</v>
      </c>
    </row>
    <row r="27" spans="1:11" ht="14.25" customHeight="1" thickBot="1" x14ac:dyDescent="0.3">
      <c r="A27" s="154"/>
      <c r="B27" s="156"/>
      <c r="C27" s="24" t="s">
        <v>28</v>
      </c>
      <c r="D27" s="26"/>
      <c r="E27" s="32">
        <f t="shared" ref="E27:F27" si="2">E26*$I$26</f>
        <v>2899.2539999999999</v>
      </c>
      <c r="F27" s="32">
        <f t="shared" si="2"/>
        <v>6764.9259999999995</v>
      </c>
      <c r="G27" s="28">
        <f>SUM(D27:F27)</f>
        <v>9664.18</v>
      </c>
    </row>
    <row r="28" spans="1:11" ht="14.25" customHeight="1" x14ac:dyDescent="0.25">
      <c r="A28" s="140">
        <v>11</v>
      </c>
      <c r="B28" s="142" t="str">
        <f>RESUMO!B15</f>
        <v>INSTALAÇÕES ELÉTRICAS</v>
      </c>
      <c r="C28" s="11" t="s">
        <v>27</v>
      </c>
      <c r="D28" s="35"/>
      <c r="E28" s="12">
        <v>0.7</v>
      </c>
      <c r="F28" s="36">
        <v>0.3</v>
      </c>
      <c r="G28" s="15"/>
      <c r="I28" s="3">
        <f>VLOOKUP(A28,RESUMO!$A$5:$I$17,8,0)</f>
        <v>4738.67</v>
      </c>
      <c r="K28" s="93">
        <f>SUM(D28:F28)</f>
        <v>1</v>
      </c>
    </row>
    <row r="29" spans="1:11" ht="14.25" customHeight="1" thickBot="1" x14ac:dyDescent="0.3">
      <c r="A29" s="141"/>
      <c r="B29" s="143"/>
      <c r="C29" s="16" t="s">
        <v>28</v>
      </c>
      <c r="D29" s="35"/>
      <c r="E29" s="17">
        <f>$I$28*E28</f>
        <v>3317.069</v>
      </c>
      <c r="F29" s="17">
        <f>$I$28*F28</f>
        <v>1421.6009999999999</v>
      </c>
      <c r="G29" s="20">
        <f>SUM(D29:F29)</f>
        <v>4738.67</v>
      </c>
    </row>
    <row r="30" spans="1:11" ht="14.25" customHeight="1" x14ac:dyDescent="0.25">
      <c r="A30" s="153">
        <v>12</v>
      </c>
      <c r="B30" s="155" t="str">
        <f>RESUMO!B16</f>
        <v>INSTALAÇÕES HIDROSANITÁRIAS</v>
      </c>
      <c r="C30" s="21" t="s">
        <v>27</v>
      </c>
      <c r="D30" s="38">
        <v>0.2</v>
      </c>
      <c r="E30" s="22">
        <v>0.4</v>
      </c>
      <c r="F30" s="31">
        <v>0.4</v>
      </c>
      <c r="G30" s="23"/>
      <c r="I30" s="3">
        <f>VLOOKUP(A30,RESUMO!$A$5:$I$17,8,0)</f>
        <v>6973.11</v>
      </c>
      <c r="K30" s="93">
        <f>SUM(D30:F30)</f>
        <v>1</v>
      </c>
    </row>
    <row r="31" spans="1:11" ht="14.25" customHeight="1" thickBot="1" x14ac:dyDescent="0.3">
      <c r="A31" s="154"/>
      <c r="B31" s="156"/>
      <c r="C31" s="24" t="s">
        <v>28</v>
      </c>
      <c r="D31" s="32">
        <f>$I$30*D30</f>
        <v>1394.6220000000001</v>
      </c>
      <c r="E31" s="32">
        <f>$I$30*E30</f>
        <v>2789.2440000000001</v>
      </c>
      <c r="F31" s="32">
        <f>$I$30*F30</f>
        <v>2789.2440000000001</v>
      </c>
      <c r="G31" s="28">
        <f>SUM(D31:F31)</f>
        <v>6973.1100000000006</v>
      </c>
    </row>
    <row r="32" spans="1:11" ht="14.25" customHeight="1" x14ac:dyDescent="0.25">
      <c r="A32" s="140">
        <v>13</v>
      </c>
      <c r="B32" s="142" t="str">
        <f>RESUMO!B17</f>
        <v>COMUNICAÇÃO VISUAL</v>
      </c>
      <c r="C32" s="11" t="s">
        <v>27</v>
      </c>
      <c r="D32" s="35"/>
      <c r="E32" s="12"/>
      <c r="F32" s="36">
        <v>1</v>
      </c>
      <c r="G32" s="15"/>
      <c r="I32" s="3">
        <f>VLOOKUP(A32,RESUMO!$A$5:$I$17,8,0)</f>
        <v>2034.04</v>
      </c>
      <c r="K32" s="93">
        <f>SUM(D32:F32)</f>
        <v>1</v>
      </c>
    </row>
    <row r="33" spans="1:11" ht="14.25" customHeight="1" thickBot="1" x14ac:dyDescent="0.3">
      <c r="A33" s="141"/>
      <c r="B33" s="143"/>
      <c r="C33" s="16" t="s">
        <v>28</v>
      </c>
      <c r="D33" s="37"/>
      <c r="E33" s="18"/>
      <c r="F33" s="17">
        <f>I32*F32</f>
        <v>2034.04</v>
      </c>
      <c r="G33" s="20">
        <f>SUM(D33:F33)</f>
        <v>2034.04</v>
      </c>
    </row>
    <row r="34" spans="1:11" ht="14.25" customHeight="1" x14ac:dyDescent="0.25">
      <c r="A34" s="153">
        <v>14</v>
      </c>
      <c r="B34" s="155" t="str">
        <f>RESUMO!B18</f>
        <v>INSTALAÇÕES ESPECIAIS</v>
      </c>
      <c r="C34" s="21" t="s">
        <v>27</v>
      </c>
      <c r="D34" s="38">
        <v>0.1</v>
      </c>
      <c r="E34" s="22">
        <v>0.4</v>
      </c>
      <c r="F34" s="31">
        <v>0.5</v>
      </c>
      <c r="G34" s="23"/>
      <c r="I34" s="3">
        <f>VLOOKUP(A34,UBS_PRINCESA!$A$7:$N$76,13,0)</f>
        <v>17950.18</v>
      </c>
      <c r="K34" s="93">
        <f>SUM(D34:F34)</f>
        <v>1</v>
      </c>
    </row>
    <row r="35" spans="1:11" ht="14.25" customHeight="1" thickBot="1" x14ac:dyDescent="0.3">
      <c r="A35" s="154"/>
      <c r="B35" s="156"/>
      <c r="C35" s="24" t="s">
        <v>28</v>
      </c>
      <c r="D35" s="32">
        <f t="shared" ref="D35:E35" si="3">$I$34*D34</f>
        <v>1795.018</v>
      </c>
      <c r="E35" s="32">
        <f t="shared" si="3"/>
        <v>7180.0720000000001</v>
      </c>
      <c r="F35" s="32">
        <f>$I$34*F34</f>
        <v>8975.09</v>
      </c>
      <c r="G35" s="28">
        <f>SUM(D35:F35)</f>
        <v>17950.18</v>
      </c>
    </row>
    <row r="36" spans="1:11" ht="14.25" customHeight="1" x14ac:dyDescent="0.25">
      <c r="A36" s="140">
        <v>15</v>
      </c>
      <c r="B36" s="142" t="str">
        <f>RESUMO!B19</f>
        <v>COMPLEMENTAÇÃO DE OBRA</v>
      </c>
      <c r="C36" s="11" t="s">
        <v>27</v>
      </c>
      <c r="D36" s="35"/>
      <c r="E36" s="12"/>
      <c r="F36" s="36">
        <v>1</v>
      </c>
      <c r="G36" s="15"/>
      <c r="I36" s="3">
        <f>VLOOKUP(A36,UBS_PRINCESA!$A$7:$N$76,13,0)</f>
        <v>4340.5599999999995</v>
      </c>
      <c r="K36" s="93">
        <f>SUM(D36:F36)</f>
        <v>1</v>
      </c>
    </row>
    <row r="37" spans="1:11" ht="14.25" customHeight="1" thickBot="1" x14ac:dyDescent="0.3">
      <c r="A37" s="141"/>
      <c r="B37" s="143"/>
      <c r="C37" s="16" t="s">
        <v>28</v>
      </c>
      <c r="D37" s="37"/>
      <c r="E37" s="18"/>
      <c r="F37" s="17">
        <f>I36*F36</f>
        <v>4340.5599999999995</v>
      </c>
      <c r="G37" s="20">
        <f>SUM(D37:F37)</f>
        <v>4340.5599999999995</v>
      </c>
    </row>
    <row r="38" spans="1:11" ht="15.75" thickBot="1" x14ac:dyDescent="0.3">
      <c r="A38" s="144" t="s">
        <v>29</v>
      </c>
      <c r="B38" s="145"/>
      <c r="C38" s="146"/>
      <c r="D38" s="39">
        <f t="shared" ref="D38:E38" si="4">D11+D13+D19+D15+D21++D17+D9+D23+D25+D27+D29+D31+D33+D35+D37</f>
        <v>60381.245500000005</v>
      </c>
      <c r="E38" s="39">
        <f t="shared" si="4"/>
        <v>59033.737499999996</v>
      </c>
      <c r="F38" s="39">
        <f>F11+F13+F19+F15+F21++F17+F9+F23+F25+F27+F29+F31+F33+F35+F37</f>
        <v>34866.216999999997</v>
      </c>
      <c r="G38" s="39">
        <f>G11+G13+G19+G15+G21+G17+G9+G23+G25+G27+G29+G31+G33+G35+G37</f>
        <v>154281.19999999998</v>
      </c>
    </row>
    <row r="39" spans="1:11" ht="15.75" thickBot="1" x14ac:dyDescent="0.3">
      <c r="A39" s="147" t="s">
        <v>30</v>
      </c>
      <c r="B39" s="148"/>
      <c r="C39" s="149"/>
      <c r="D39" s="40">
        <f>D38/$G$38</f>
        <v>0.39137137577358755</v>
      </c>
      <c r="E39" s="41">
        <f>E38/$G$38</f>
        <v>0.38263727207203474</v>
      </c>
      <c r="F39" s="41">
        <f>F38/$G$38</f>
        <v>0.22599135215437785</v>
      </c>
      <c r="G39" s="42">
        <f>G38/$G$38</f>
        <v>1</v>
      </c>
    </row>
    <row r="40" spans="1:11" ht="15.75" thickBot="1" x14ac:dyDescent="0.3">
      <c r="A40" s="150" t="s">
        <v>31</v>
      </c>
      <c r="B40" s="151"/>
      <c r="C40" s="152"/>
      <c r="D40" s="40">
        <f>D39</f>
        <v>0.39137137577358755</v>
      </c>
      <c r="E40" s="41">
        <f>E39+D40</f>
        <v>0.77400864784562229</v>
      </c>
      <c r="F40" s="92">
        <f>F39+E40</f>
        <v>1.0000000000000002</v>
      </c>
      <c r="G40" s="43"/>
    </row>
    <row r="41" spans="1:11" x14ac:dyDescent="0.25">
      <c r="A41" s="4"/>
      <c r="B41" s="4"/>
      <c r="C41" s="7"/>
      <c r="D41" s="4"/>
      <c r="E41" s="4"/>
      <c r="F41" s="4"/>
      <c r="G41" s="4"/>
    </row>
  </sheetData>
  <mergeCells count="38">
    <mergeCell ref="A36:A37"/>
    <mergeCell ref="B36:B37"/>
    <mergeCell ref="B30:B31"/>
    <mergeCell ref="A30:A31"/>
    <mergeCell ref="B32:B33"/>
    <mergeCell ref="A10:A11"/>
    <mergeCell ref="B10:B11"/>
    <mergeCell ref="A3:G3"/>
    <mergeCell ref="A4:G4"/>
    <mergeCell ref="A5:A7"/>
    <mergeCell ref="B5:C7"/>
    <mergeCell ref="D5:G6"/>
    <mergeCell ref="A8:A9"/>
    <mergeCell ref="B8:B9"/>
    <mergeCell ref="A12:A13"/>
    <mergeCell ref="B12:B13"/>
    <mergeCell ref="A14:A15"/>
    <mergeCell ref="B14:B15"/>
    <mergeCell ref="A18:A19"/>
    <mergeCell ref="B18:B19"/>
    <mergeCell ref="A16:A17"/>
    <mergeCell ref="B16:B17"/>
    <mergeCell ref="A20:A21"/>
    <mergeCell ref="B20:B21"/>
    <mergeCell ref="A38:C38"/>
    <mergeCell ref="A39:C39"/>
    <mergeCell ref="A40:C40"/>
    <mergeCell ref="A22:A23"/>
    <mergeCell ref="B22:B23"/>
    <mergeCell ref="A24:A25"/>
    <mergeCell ref="B24:B25"/>
    <mergeCell ref="A26:A27"/>
    <mergeCell ref="A32:A33"/>
    <mergeCell ref="B26:B27"/>
    <mergeCell ref="B28:B29"/>
    <mergeCell ref="A28:A29"/>
    <mergeCell ref="A34:A35"/>
    <mergeCell ref="B34:B35"/>
  </mergeCells>
  <pageMargins left="0.19685039370078741" right="0.19685039370078741" top="1.1811023622047245" bottom="0.55218750000000005" header="0.19685039370078741" footer="9.2708333333333337E-2"/>
  <pageSetup paperSize="9" scale="84" fitToHeight="0" orientation="landscape" r:id="rId1"/>
  <headerFooter>
    <oddHeader>&amp;L&amp;G&amp;R&amp;14&amp;G</oddHeader>
    <oddFooter>&amp;C
&amp;"-,Negrito"Secretaria Municipal de Planejamento&amp;"-,Regular"
Rua Otaviano Santos, Nº 2288, Bairro Sudam I, CEP: 68.371-288, Altamira/PA.
Telefone: (93) 99185-4050    E-mail: seplan@altamira.pa.gov.br&amp;R&amp;"Arial,Normal"&amp;10Página &amp;P de &amp;N</oddFooter>
  </headerFooter>
  <rowBreaks count="2" manualBreakCount="2">
    <brk id="49" max="7" man="1"/>
    <brk id="51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RESUMO</vt:lpstr>
      <vt:lpstr>UBS_PRINCESA</vt:lpstr>
      <vt:lpstr>CRONOGRAMA</vt:lpstr>
      <vt:lpstr>CRONOGRAMA!Area_de_impressao</vt:lpstr>
      <vt:lpstr>RESUMO!Area_de_impressao</vt:lpstr>
      <vt:lpstr>UBS_PRINCESA!Area_de_impressao</vt:lpstr>
      <vt:lpstr>UBS_PRINCESA!Titulos_de_impressao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Barcelos</dc:creator>
  <cp:lastModifiedBy>André Barcelos</cp:lastModifiedBy>
  <cp:lastPrinted>2022-12-14T16:03:30Z</cp:lastPrinted>
  <dcterms:created xsi:type="dcterms:W3CDTF">2020-06-04T18:56:02Z</dcterms:created>
  <dcterms:modified xsi:type="dcterms:W3CDTF">2022-12-14T18:58:18Z</dcterms:modified>
</cp:coreProperties>
</file>